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rome/Downloads/"/>
    </mc:Choice>
  </mc:AlternateContent>
  <xr:revisionPtr revIDLastSave="0" documentId="13_ncr:1_{DCE38CC0-C1CD-2F40-B386-BB1FDF41B4EF}" xr6:coauthVersionLast="36" xr6:coauthVersionMax="36" xr10:uidLastSave="{00000000-0000-0000-0000-000000000000}"/>
  <bookViews>
    <workbookView xWindow="0" yWindow="460" windowWidth="25600" windowHeight="15460" xr2:uid="{00000000-000D-0000-FFFF-FFFF00000000}"/>
  </bookViews>
  <sheets>
    <sheet name="BENJAMINES" sheetId="2" r:id="rId1"/>
    <sheet name="BENJAMINS" sheetId="3" r:id="rId2"/>
    <sheet name="MINIMES F " sheetId="4" r:id="rId3"/>
    <sheet name="MINIMES G " sheetId="5" r:id="rId4"/>
    <sheet name="CADETTES" sheetId="6" r:id="rId5"/>
    <sheet name="CADET" sheetId="7" r:id="rId6"/>
    <sheet name="JUNIORS F " sheetId="8" r:id="rId7"/>
    <sheet name="JUNIORS G " sheetId="9" r:id="rId8"/>
    <sheet name="STATISTIQUES" sheetId="1" r:id="rId9"/>
    <sheet name="TABLE DE VALEURS" sheetId="10" r:id="rId10"/>
  </sheets>
  <calcPr calcId="162913"/>
</workbook>
</file>

<file path=xl/calcChain.xml><?xml version="1.0" encoding="utf-8"?>
<calcChain xmlns="http://schemas.openxmlformats.org/spreadsheetml/2006/main">
  <c r="R31" i="9" l="1"/>
  <c r="N31" i="9"/>
  <c r="S31" i="9" s="1"/>
  <c r="L31" i="9"/>
  <c r="I31" i="9"/>
  <c r="G31" i="9"/>
  <c r="R30" i="9"/>
  <c r="N30" i="9"/>
  <c r="S30" i="9" s="1"/>
  <c r="L30" i="9"/>
  <c r="I30" i="9"/>
  <c r="G30" i="9"/>
  <c r="J30" i="9" s="1"/>
  <c r="R29" i="9"/>
  <c r="N29" i="9"/>
  <c r="S29" i="9" s="1"/>
  <c r="L29" i="9"/>
  <c r="I29" i="9"/>
  <c r="G29" i="9"/>
  <c r="J29" i="9" s="1"/>
  <c r="T29" i="9" s="1"/>
  <c r="R28" i="9"/>
  <c r="N28" i="9"/>
  <c r="S28" i="9" s="1"/>
  <c r="L28" i="9"/>
  <c r="I28" i="9"/>
  <c r="G28" i="9"/>
  <c r="J28" i="9" s="1"/>
  <c r="R27" i="9"/>
  <c r="N27" i="9"/>
  <c r="S27" i="9" s="1"/>
  <c r="L27" i="9"/>
  <c r="I27" i="9"/>
  <c r="G27" i="9"/>
  <c r="J27" i="9" s="1"/>
  <c r="T27" i="9" s="1"/>
  <c r="R26" i="9"/>
  <c r="N26" i="9"/>
  <c r="S26" i="9" s="1"/>
  <c r="L26" i="9"/>
  <c r="I26" i="9"/>
  <c r="G26" i="9"/>
  <c r="R25" i="9"/>
  <c r="N25" i="9"/>
  <c r="S25" i="9" s="1"/>
  <c r="L25" i="9"/>
  <c r="I25" i="9"/>
  <c r="G25" i="9"/>
  <c r="J25" i="9" s="1"/>
  <c r="T25" i="9" s="1"/>
  <c r="R24" i="9"/>
  <c r="N24" i="9"/>
  <c r="S24" i="9" s="1"/>
  <c r="L24" i="9"/>
  <c r="I24" i="9"/>
  <c r="G24" i="9"/>
  <c r="R23" i="9"/>
  <c r="N23" i="9"/>
  <c r="L23" i="9"/>
  <c r="I23" i="9"/>
  <c r="G23" i="9"/>
  <c r="J23" i="9" s="1"/>
  <c r="R22" i="9"/>
  <c r="N22" i="9"/>
  <c r="S22" i="9" s="1"/>
  <c r="L22" i="9"/>
  <c r="I22" i="9"/>
  <c r="G22" i="9"/>
  <c r="R21" i="9"/>
  <c r="N21" i="9"/>
  <c r="L21" i="9"/>
  <c r="I21" i="9"/>
  <c r="G21" i="9"/>
  <c r="J21" i="9" s="1"/>
  <c r="R20" i="9"/>
  <c r="N20" i="9"/>
  <c r="S20" i="9" s="1"/>
  <c r="L20" i="9"/>
  <c r="I20" i="9"/>
  <c r="G20" i="9"/>
  <c r="R19" i="9"/>
  <c r="N19" i="9"/>
  <c r="L19" i="9"/>
  <c r="I19" i="9"/>
  <c r="G19" i="9"/>
  <c r="J19" i="9" s="1"/>
  <c r="R18" i="9"/>
  <c r="N18" i="9"/>
  <c r="S18" i="9" s="1"/>
  <c r="L18" i="9"/>
  <c r="I18" i="9"/>
  <c r="G18" i="9"/>
  <c r="R17" i="9"/>
  <c r="N17" i="9"/>
  <c r="S17" i="9" s="1"/>
  <c r="L17" i="9"/>
  <c r="I17" i="9"/>
  <c r="G17" i="9"/>
  <c r="J17" i="9" s="1"/>
  <c r="T17" i="9" s="1"/>
  <c r="R16" i="9"/>
  <c r="N16" i="9"/>
  <c r="S16" i="9" s="1"/>
  <c r="L16" i="9"/>
  <c r="I16" i="9"/>
  <c r="G16" i="9"/>
  <c r="R15" i="9"/>
  <c r="N15" i="9"/>
  <c r="L15" i="9"/>
  <c r="I15" i="9"/>
  <c r="G15" i="9"/>
  <c r="J15" i="9" s="1"/>
  <c r="R14" i="9"/>
  <c r="N14" i="9"/>
  <c r="S14" i="9" s="1"/>
  <c r="L14" i="9"/>
  <c r="I14" i="9"/>
  <c r="G14" i="9"/>
  <c r="R13" i="9"/>
  <c r="N13" i="9"/>
  <c r="L13" i="9"/>
  <c r="I13" i="9"/>
  <c r="G13" i="9"/>
  <c r="J13" i="9" s="1"/>
  <c r="R12" i="9"/>
  <c r="N12" i="9"/>
  <c r="S12" i="9" s="1"/>
  <c r="L12" i="9"/>
  <c r="I12" i="9"/>
  <c r="G12" i="9"/>
  <c r="R11" i="9"/>
  <c r="N11" i="9"/>
  <c r="L11" i="9"/>
  <c r="I11" i="9"/>
  <c r="G11" i="9"/>
  <c r="J11" i="9" s="1"/>
  <c r="R10" i="9"/>
  <c r="N10" i="9"/>
  <c r="S10" i="9" s="1"/>
  <c r="L10" i="9"/>
  <c r="I10" i="9"/>
  <c r="G10" i="9"/>
  <c r="R9" i="9"/>
  <c r="N9" i="9"/>
  <c r="L9" i="9"/>
  <c r="I9" i="9"/>
  <c r="G9" i="9"/>
  <c r="J9" i="9" s="1"/>
  <c r="R8" i="9"/>
  <c r="N8" i="9"/>
  <c r="S8" i="9" s="1"/>
  <c r="L8" i="9"/>
  <c r="I8" i="9"/>
  <c r="G8" i="9"/>
  <c r="R7" i="9"/>
  <c r="N7" i="9"/>
  <c r="L7" i="9"/>
  <c r="I7" i="9"/>
  <c r="G7" i="9"/>
  <c r="J7" i="9" s="1"/>
  <c r="R6" i="9"/>
  <c r="N6" i="9"/>
  <c r="S6" i="9" s="1"/>
  <c r="L6" i="9"/>
  <c r="I6" i="9"/>
  <c r="G6" i="9"/>
  <c r="R5" i="9"/>
  <c r="N5" i="9"/>
  <c r="L5" i="9"/>
  <c r="I5" i="9"/>
  <c r="G5" i="9"/>
  <c r="J5" i="9" s="1"/>
  <c r="R4" i="9"/>
  <c r="N4" i="9"/>
  <c r="S4" i="9" s="1"/>
  <c r="L4" i="9"/>
  <c r="I4" i="9"/>
  <c r="G4" i="9"/>
  <c r="R3" i="9"/>
  <c r="N3" i="9"/>
  <c r="L3" i="9"/>
  <c r="I3" i="9"/>
  <c r="G3" i="9"/>
  <c r="J3" i="9" s="1"/>
  <c r="R12" i="8"/>
  <c r="P12" i="8"/>
  <c r="N12" i="8"/>
  <c r="S12" i="8" s="1"/>
  <c r="L12" i="8"/>
  <c r="I12" i="8"/>
  <c r="G12" i="8"/>
  <c r="R11" i="8"/>
  <c r="P11" i="8"/>
  <c r="N11" i="8"/>
  <c r="S11" i="8" s="1"/>
  <c r="L11" i="8"/>
  <c r="I11" i="8"/>
  <c r="G11" i="8"/>
  <c r="R10" i="8"/>
  <c r="P10" i="8"/>
  <c r="N10" i="8"/>
  <c r="S10" i="8" s="1"/>
  <c r="L10" i="8"/>
  <c r="I10" i="8"/>
  <c r="G10" i="8"/>
  <c r="R9" i="8"/>
  <c r="P9" i="8"/>
  <c r="N9" i="8"/>
  <c r="S9" i="8" s="1"/>
  <c r="L9" i="8"/>
  <c r="I9" i="8"/>
  <c r="G9" i="8"/>
  <c r="R8" i="8"/>
  <c r="P8" i="8"/>
  <c r="N8" i="8"/>
  <c r="S8" i="8" s="1"/>
  <c r="L8" i="8"/>
  <c r="I8" i="8"/>
  <c r="G8" i="8"/>
  <c r="R7" i="8"/>
  <c r="P7" i="8"/>
  <c r="N7" i="8"/>
  <c r="S7" i="8" s="1"/>
  <c r="L7" i="8"/>
  <c r="I7" i="8"/>
  <c r="G7" i="8"/>
  <c r="R6" i="8"/>
  <c r="P6" i="8"/>
  <c r="N6" i="8"/>
  <c r="S6" i="8" s="1"/>
  <c r="L6" i="8"/>
  <c r="I6" i="8"/>
  <c r="G6" i="8"/>
  <c r="J6" i="8" s="1"/>
  <c r="T6" i="8" s="1"/>
  <c r="R5" i="8"/>
  <c r="P5" i="8"/>
  <c r="N5" i="8"/>
  <c r="S5" i="8" s="1"/>
  <c r="L5" i="8"/>
  <c r="I5" i="8"/>
  <c r="G5" i="8"/>
  <c r="J5" i="8" s="1"/>
  <c r="T5" i="8" s="1"/>
  <c r="R4" i="8"/>
  <c r="P4" i="8"/>
  <c r="N4" i="8"/>
  <c r="S4" i="8" s="1"/>
  <c r="L4" i="8"/>
  <c r="I4" i="8"/>
  <c r="G4" i="8"/>
  <c r="J4" i="8" s="1"/>
  <c r="T4" i="8" s="1"/>
  <c r="R3" i="8"/>
  <c r="P3" i="8"/>
  <c r="N3" i="8"/>
  <c r="S3" i="8" s="1"/>
  <c r="L3" i="8"/>
  <c r="I3" i="8"/>
  <c r="G3" i="8"/>
  <c r="J3" i="8" s="1"/>
  <c r="T3" i="8" s="1"/>
  <c r="R47" i="7"/>
  <c r="P47" i="7"/>
  <c r="N47" i="7"/>
  <c r="S47" i="7" s="1"/>
  <c r="L47" i="7"/>
  <c r="I47" i="7"/>
  <c r="G47" i="7"/>
  <c r="J47" i="7" s="1"/>
  <c r="T47" i="7" s="1"/>
  <c r="R46" i="7"/>
  <c r="P46" i="7"/>
  <c r="N46" i="7"/>
  <c r="S46" i="7" s="1"/>
  <c r="L46" i="7"/>
  <c r="I46" i="7"/>
  <c r="G46" i="7"/>
  <c r="J46" i="7" s="1"/>
  <c r="T46" i="7" s="1"/>
  <c r="R45" i="7"/>
  <c r="P45" i="7"/>
  <c r="N45" i="7"/>
  <c r="S45" i="7" s="1"/>
  <c r="L45" i="7"/>
  <c r="I45" i="7"/>
  <c r="G45" i="7"/>
  <c r="J45" i="7" s="1"/>
  <c r="T45" i="7" s="1"/>
  <c r="R44" i="7"/>
  <c r="P44" i="7"/>
  <c r="N44" i="7"/>
  <c r="S44" i="7" s="1"/>
  <c r="L44" i="7"/>
  <c r="I44" i="7"/>
  <c r="G44" i="7"/>
  <c r="J44" i="7" s="1"/>
  <c r="T44" i="7" s="1"/>
  <c r="R43" i="7"/>
  <c r="P43" i="7"/>
  <c r="N43" i="7"/>
  <c r="S43" i="7" s="1"/>
  <c r="L43" i="7"/>
  <c r="I43" i="7"/>
  <c r="G43" i="7"/>
  <c r="J43" i="7" s="1"/>
  <c r="T43" i="7" s="1"/>
  <c r="R42" i="7"/>
  <c r="P42" i="7"/>
  <c r="N42" i="7"/>
  <c r="S42" i="7" s="1"/>
  <c r="L42" i="7"/>
  <c r="I42" i="7"/>
  <c r="G42" i="7"/>
  <c r="J42" i="7" s="1"/>
  <c r="T42" i="7" s="1"/>
  <c r="R41" i="7"/>
  <c r="P41" i="7"/>
  <c r="N41" i="7"/>
  <c r="S41" i="7" s="1"/>
  <c r="L41" i="7"/>
  <c r="I41" i="7"/>
  <c r="G41" i="7"/>
  <c r="J41" i="7" s="1"/>
  <c r="T41" i="7" s="1"/>
  <c r="R40" i="7"/>
  <c r="P40" i="7"/>
  <c r="N40" i="7"/>
  <c r="S40" i="7" s="1"/>
  <c r="L40" i="7"/>
  <c r="I40" i="7"/>
  <c r="G40" i="7"/>
  <c r="J40" i="7" s="1"/>
  <c r="T40" i="7" s="1"/>
  <c r="R39" i="7"/>
  <c r="P39" i="7"/>
  <c r="N39" i="7"/>
  <c r="S39" i="7" s="1"/>
  <c r="L39" i="7"/>
  <c r="I39" i="7"/>
  <c r="G39" i="7"/>
  <c r="J39" i="7" s="1"/>
  <c r="T39" i="7" s="1"/>
  <c r="R38" i="7"/>
  <c r="P38" i="7"/>
  <c r="N38" i="7"/>
  <c r="S38" i="7" s="1"/>
  <c r="L38" i="7"/>
  <c r="I38" i="7"/>
  <c r="G38" i="7"/>
  <c r="J38" i="7" s="1"/>
  <c r="T38" i="7" s="1"/>
  <c r="R37" i="7"/>
  <c r="P37" i="7"/>
  <c r="N37" i="7"/>
  <c r="S37" i="7" s="1"/>
  <c r="L37" i="7"/>
  <c r="I37" i="7"/>
  <c r="G37" i="7"/>
  <c r="J37" i="7" s="1"/>
  <c r="T37" i="7" s="1"/>
  <c r="R36" i="7"/>
  <c r="P36" i="7"/>
  <c r="N36" i="7"/>
  <c r="S36" i="7" s="1"/>
  <c r="L36" i="7"/>
  <c r="I36" i="7"/>
  <c r="G36" i="7"/>
  <c r="J36" i="7" s="1"/>
  <c r="T36" i="7" s="1"/>
  <c r="R35" i="7"/>
  <c r="P35" i="7"/>
  <c r="N35" i="7"/>
  <c r="S35" i="7" s="1"/>
  <c r="L35" i="7"/>
  <c r="I35" i="7"/>
  <c r="G35" i="7"/>
  <c r="J35" i="7" s="1"/>
  <c r="T35" i="7" s="1"/>
  <c r="R34" i="7"/>
  <c r="P34" i="7"/>
  <c r="N34" i="7"/>
  <c r="S34" i="7" s="1"/>
  <c r="L34" i="7"/>
  <c r="I34" i="7"/>
  <c r="G34" i="7"/>
  <c r="J34" i="7" s="1"/>
  <c r="T34" i="7" s="1"/>
  <c r="R33" i="7"/>
  <c r="P33" i="7"/>
  <c r="N33" i="7"/>
  <c r="S33" i="7" s="1"/>
  <c r="L33" i="7"/>
  <c r="I33" i="7"/>
  <c r="G33" i="7"/>
  <c r="J33" i="7" s="1"/>
  <c r="T33" i="7" s="1"/>
  <c r="R32" i="7"/>
  <c r="P32" i="7"/>
  <c r="N32" i="7"/>
  <c r="S32" i="7" s="1"/>
  <c r="L32" i="7"/>
  <c r="I32" i="7"/>
  <c r="G32" i="7"/>
  <c r="J32" i="7" s="1"/>
  <c r="T32" i="7" s="1"/>
  <c r="R31" i="7"/>
  <c r="P31" i="7"/>
  <c r="N31" i="7"/>
  <c r="S31" i="7" s="1"/>
  <c r="L31" i="7"/>
  <c r="I31" i="7"/>
  <c r="G31" i="7"/>
  <c r="J31" i="7" s="1"/>
  <c r="T31" i="7" s="1"/>
  <c r="R30" i="7"/>
  <c r="P30" i="7"/>
  <c r="N30" i="7"/>
  <c r="S30" i="7" s="1"/>
  <c r="L30" i="7"/>
  <c r="I30" i="7"/>
  <c r="G30" i="7"/>
  <c r="J30" i="7" s="1"/>
  <c r="T30" i="7" s="1"/>
  <c r="R29" i="7"/>
  <c r="P29" i="7"/>
  <c r="N29" i="7"/>
  <c r="S29" i="7" s="1"/>
  <c r="L29" i="7"/>
  <c r="I29" i="7"/>
  <c r="G29" i="7"/>
  <c r="J29" i="7" s="1"/>
  <c r="T29" i="7" s="1"/>
  <c r="R28" i="7"/>
  <c r="P28" i="7"/>
  <c r="N28" i="7"/>
  <c r="S28" i="7" s="1"/>
  <c r="L28" i="7"/>
  <c r="I28" i="7"/>
  <c r="G28" i="7"/>
  <c r="J28" i="7" s="1"/>
  <c r="T28" i="7" s="1"/>
  <c r="R27" i="7"/>
  <c r="P27" i="7"/>
  <c r="N27" i="7"/>
  <c r="S27" i="7" s="1"/>
  <c r="L27" i="7"/>
  <c r="I27" i="7"/>
  <c r="G27" i="7"/>
  <c r="J27" i="7" s="1"/>
  <c r="T27" i="7" s="1"/>
  <c r="R26" i="7"/>
  <c r="P26" i="7"/>
  <c r="N26" i="7"/>
  <c r="S26" i="7" s="1"/>
  <c r="L26" i="7"/>
  <c r="I26" i="7"/>
  <c r="G26" i="7"/>
  <c r="J26" i="7" s="1"/>
  <c r="T26" i="7" s="1"/>
  <c r="R25" i="7"/>
  <c r="P25" i="7"/>
  <c r="N25" i="7"/>
  <c r="S25" i="7" s="1"/>
  <c r="L25" i="7"/>
  <c r="I25" i="7"/>
  <c r="G25" i="7"/>
  <c r="J25" i="7" s="1"/>
  <c r="T25" i="7" s="1"/>
  <c r="R24" i="7"/>
  <c r="P24" i="7"/>
  <c r="N24" i="7"/>
  <c r="S24" i="7" s="1"/>
  <c r="L24" i="7"/>
  <c r="I24" i="7"/>
  <c r="G24" i="7"/>
  <c r="J24" i="7" s="1"/>
  <c r="T24" i="7" s="1"/>
  <c r="R23" i="7"/>
  <c r="P23" i="7"/>
  <c r="N23" i="7"/>
  <c r="S23" i="7" s="1"/>
  <c r="L23" i="7"/>
  <c r="I23" i="7"/>
  <c r="G23" i="7"/>
  <c r="J23" i="7" s="1"/>
  <c r="T23" i="7" s="1"/>
  <c r="R22" i="7"/>
  <c r="P22" i="7"/>
  <c r="N22" i="7"/>
  <c r="S22" i="7" s="1"/>
  <c r="L22" i="7"/>
  <c r="I22" i="7"/>
  <c r="G22" i="7"/>
  <c r="J22" i="7" s="1"/>
  <c r="T22" i="7" s="1"/>
  <c r="R21" i="7"/>
  <c r="P21" i="7"/>
  <c r="N21" i="7"/>
  <c r="S21" i="7" s="1"/>
  <c r="L21" i="7"/>
  <c r="I21" i="7"/>
  <c r="G21" i="7"/>
  <c r="J21" i="7" s="1"/>
  <c r="T21" i="7" s="1"/>
  <c r="R20" i="7"/>
  <c r="P20" i="7"/>
  <c r="N20" i="7"/>
  <c r="S20" i="7" s="1"/>
  <c r="L20" i="7"/>
  <c r="I20" i="7"/>
  <c r="G20" i="7"/>
  <c r="J20" i="7" s="1"/>
  <c r="T20" i="7" s="1"/>
  <c r="R19" i="7"/>
  <c r="P19" i="7"/>
  <c r="N19" i="7"/>
  <c r="S19" i="7" s="1"/>
  <c r="L19" i="7"/>
  <c r="I19" i="7"/>
  <c r="G19" i="7"/>
  <c r="J19" i="7" s="1"/>
  <c r="T19" i="7" s="1"/>
  <c r="R18" i="7"/>
  <c r="P18" i="7"/>
  <c r="N18" i="7"/>
  <c r="S18" i="7" s="1"/>
  <c r="L18" i="7"/>
  <c r="I18" i="7"/>
  <c r="G18" i="7"/>
  <c r="J18" i="7" s="1"/>
  <c r="T18" i="7" s="1"/>
  <c r="R17" i="7"/>
  <c r="P17" i="7"/>
  <c r="N17" i="7"/>
  <c r="S17" i="7" s="1"/>
  <c r="L17" i="7"/>
  <c r="I17" i="7"/>
  <c r="G17" i="7"/>
  <c r="J17" i="7" s="1"/>
  <c r="T17" i="7" s="1"/>
  <c r="R16" i="7"/>
  <c r="P16" i="7"/>
  <c r="N16" i="7"/>
  <c r="S16" i="7" s="1"/>
  <c r="L16" i="7"/>
  <c r="I16" i="7"/>
  <c r="G16" i="7"/>
  <c r="J16" i="7" s="1"/>
  <c r="T16" i="7" s="1"/>
  <c r="R15" i="7"/>
  <c r="P15" i="7"/>
  <c r="N15" i="7"/>
  <c r="S15" i="7" s="1"/>
  <c r="L15" i="7"/>
  <c r="I15" i="7"/>
  <c r="G15" i="7"/>
  <c r="J15" i="7" s="1"/>
  <c r="T15" i="7" s="1"/>
  <c r="R14" i="7"/>
  <c r="P14" i="7"/>
  <c r="N14" i="7"/>
  <c r="S14" i="7" s="1"/>
  <c r="L14" i="7"/>
  <c r="I14" i="7"/>
  <c r="G14" i="7"/>
  <c r="J14" i="7" s="1"/>
  <c r="T14" i="7" s="1"/>
  <c r="R13" i="7"/>
  <c r="P13" i="7"/>
  <c r="N13" i="7"/>
  <c r="S13" i="7" s="1"/>
  <c r="L13" i="7"/>
  <c r="I13" i="7"/>
  <c r="G13" i="7"/>
  <c r="J13" i="7" s="1"/>
  <c r="T13" i="7" s="1"/>
  <c r="R12" i="7"/>
  <c r="P12" i="7"/>
  <c r="N12" i="7"/>
  <c r="S12" i="7" s="1"/>
  <c r="L12" i="7"/>
  <c r="I12" i="7"/>
  <c r="G12" i="7"/>
  <c r="J12" i="7" s="1"/>
  <c r="T12" i="7" s="1"/>
  <c r="R11" i="7"/>
  <c r="P11" i="7"/>
  <c r="N11" i="7"/>
  <c r="S11" i="7" s="1"/>
  <c r="L11" i="7"/>
  <c r="I11" i="7"/>
  <c r="G11" i="7"/>
  <c r="J11" i="7" s="1"/>
  <c r="T11" i="7" s="1"/>
  <c r="R10" i="7"/>
  <c r="P10" i="7"/>
  <c r="N10" i="7"/>
  <c r="S10" i="7" s="1"/>
  <c r="L10" i="7"/>
  <c r="I10" i="7"/>
  <c r="G10" i="7"/>
  <c r="J10" i="7" s="1"/>
  <c r="T10" i="7" s="1"/>
  <c r="R9" i="7"/>
  <c r="P9" i="7"/>
  <c r="N9" i="7"/>
  <c r="S9" i="7" s="1"/>
  <c r="L9" i="7"/>
  <c r="I9" i="7"/>
  <c r="G9" i="7"/>
  <c r="J9" i="7" s="1"/>
  <c r="T9" i="7" s="1"/>
  <c r="R8" i="7"/>
  <c r="P8" i="7"/>
  <c r="N8" i="7"/>
  <c r="S8" i="7" s="1"/>
  <c r="L8" i="7"/>
  <c r="I8" i="7"/>
  <c r="G8" i="7"/>
  <c r="J8" i="7" s="1"/>
  <c r="T8" i="7" s="1"/>
  <c r="R7" i="7"/>
  <c r="P7" i="7"/>
  <c r="N7" i="7"/>
  <c r="S7" i="7" s="1"/>
  <c r="L7" i="7"/>
  <c r="I7" i="7"/>
  <c r="G7" i="7"/>
  <c r="J7" i="7" s="1"/>
  <c r="T7" i="7" s="1"/>
  <c r="R6" i="7"/>
  <c r="P6" i="7"/>
  <c r="N6" i="7"/>
  <c r="S6" i="7" s="1"/>
  <c r="L6" i="7"/>
  <c r="I6" i="7"/>
  <c r="G6" i="7"/>
  <c r="J6" i="7" s="1"/>
  <c r="T6" i="7" s="1"/>
  <c r="R5" i="7"/>
  <c r="P5" i="7"/>
  <c r="N5" i="7"/>
  <c r="S5" i="7" s="1"/>
  <c r="L5" i="7"/>
  <c r="I5" i="7"/>
  <c r="G5" i="7"/>
  <c r="J5" i="7" s="1"/>
  <c r="T5" i="7" s="1"/>
  <c r="R4" i="7"/>
  <c r="P4" i="7"/>
  <c r="N4" i="7"/>
  <c r="S4" i="7" s="1"/>
  <c r="L4" i="7"/>
  <c r="I4" i="7"/>
  <c r="G4" i="7"/>
  <c r="J4" i="7" s="1"/>
  <c r="T4" i="7" s="1"/>
  <c r="R3" i="7"/>
  <c r="P3" i="7"/>
  <c r="N3" i="7"/>
  <c r="S3" i="7" s="1"/>
  <c r="L3" i="7"/>
  <c r="I3" i="7"/>
  <c r="G3" i="7"/>
  <c r="J3" i="7" s="1"/>
  <c r="T3" i="7" s="1"/>
  <c r="U3" i="7" s="1"/>
  <c r="R27" i="6"/>
  <c r="P27" i="6"/>
  <c r="N27" i="6"/>
  <c r="S27" i="6" s="1"/>
  <c r="L27" i="6"/>
  <c r="I27" i="6"/>
  <c r="G27" i="6"/>
  <c r="J27" i="6" s="1"/>
  <c r="T27" i="6" s="1"/>
  <c r="R26" i="6"/>
  <c r="P26" i="6"/>
  <c r="N26" i="6"/>
  <c r="S26" i="6" s="1"/>
  <c r="L26" i="6"/>
  <c r="I26" i="6"/>
  <c r="G26" i="6"/>
  <c r="J26" i="6" s="1"/>
  <c r="T26" i="6" s="1"/>
  <c r="R25" i="6"/>
  <c r="P25" i="6"/>
  <c r="N25" i="6"/>
  <c r="S25" i="6" s="1"/>
  <c r="L25" i="6"/>
  <c r="I25" i="6"/>
  <c r="G25" i="6"/>
  <c r="J25" i="6" s="1"/>
  <c r="T25" i="6" s="1"/>
  <c r="R24" i="6"/>
  <c r="P24" i="6"/>
  <c r="N24" i="6"/>
  <c r="S24" i="6" s="1"/>
  <c r="L24" i="6"/>
  <c r="I24" i="6"/>
  <c r="G24" i="6"/>
  <c r="J24" i="6" s="1"/>
  <c r="T24" i="6" s="1"/>
  <c r="R23" i="6"/>
  <c r="P23" i="6"/>
  <c r="N23" i="6"/>
  <c r="S23" i="6" s="1"/>
  <c r="L23" i="6"/>
  <c r="I23" i="6"/>
  <c r="G23" i="6"/>
  <c r="J23" i="6" s="1"/>
  <c r="T23" i="6" s="1"/>
  <c r="R22" i="6"/>
  <c r="P22" i="6"/>
  <c r="N22" i="6"/>
  <c r="S22" i="6" s="1"/>
  <c r="L22" i="6"/>
  <c r="I22" i="6"/>
  <c r="G22" i="6"/>
  <c r="J22" i="6" s="1"/>
  <c r="T22" i="6" s="1"/>
  <c r="R21" i="6"/>
  <c r="P21" i="6"/>
  <c r="N21" i="6"/>
  <c r="S21" i="6" s="1"/>
  <c r="L21" i="6"/>
  <c r="I21" i="6"/>
  <c r="G21" i="6"/>
  <c r="J21" i="6" s="1"/>
  <c r="R20" i="6"/>
  <c r="P20" i="6"/>
  <c r="N20" i="6"/>
  <c r="S20" i="6" s="1"/>
  <c r="L20" i="6"/>
  <c r="I20" i="6"/>
  <c r="G20" i="6"/>
  <c r="J20" i="6" s="1"/>
  <c r="T20" i="6" s="1"/>
  <c r="R19" i="6"/>
  <c r="P19" i="6"/>
  <c r="N19" i="6"/>
  <c r="S19" i="6" s="1"/>
  <c r="L19" i="6"/>
  <c r="I19" i="6"/>
  <c r="G19" i="6"/>
  <c r="J19" i="6" s="1"/>
  <c r="T19" i="6" s="1"/>
  <c r="R18" i="6"/>
  <c r="P18" i="6"/>
  <c r="N18" i="6"/>
  <c r="S18" i="6" s="1"/>
  <c r="L18" i="6"/>
  <c r="I18" i="6"/>
  <c r="G18" i="6"/>
  <c r="J18" i="6" s="1"/>
  <c r="T18" i="6" s="1"/>
  <c r="R17" i="6"/>
  <c r="P17" i="6"/>
  <c r="N17" i="6"/>
  <c r="S17" i="6" s="1"/>
  <c r="L17" i="6"/>
  <c r="I17" i="6"/>
  <c r="G17" i="6"/>
  <c r="J17" i="6" s="1"/>
  <c r="T17" i="6" s="1"/>
  <c r="R16" i="6"/>
  <c r="P16" i="6"/>
  <c r="N16" i="6"/>
  <c r="S16" i="6" s="1"/>
  <c r="L16" i="6"/>
  <c r="I16" i="6"/>
  <c r="G16" i="6"/>
  <c r="J16" i="6" s="1"/>
  <c r="T16" i="6" s="1"/>
  <c r="R15" i="6"/>
  <c r="P15" i="6"/>
  <c r="N15" i="6"/>
  <c r="S15" i="6" s="1"/>
  <c r="L15" i="6"/>
  <c r="I15" i="6"/>
  <c r="G15" i="6"/>
  <c r="J15" i="6" s="1"/>
  <c r="T15" i="6" s="1"/>
  <c r="R14" i="6"/>
  <c r="P14" i="6"/>
  <c r="N14" i="6"/>
  <c r="S14" i="6" s="1"/>
  <c r="L14" i="6"/>
  <c r="I14" i="6"/>
  <c r="G14" i="6"/>
  <c r="J14" i="6" s="1"/>
  <c r="T14" i="6" s="1"/>
  <c r="R13" i="6"/>
  <c r="P13" i="6"/>
  <c r="N13" i="6"/>
  <c r="S13" i="6" s="1"/>
  <c r="L13" i="6"/>
  <c r="I13" i="6"/>
  <c r="G13" i="6"/>
  <c r="J13" i="6" s="1"/>
  <c r="T13" i="6" s="1"/>
  <c r="R12" i="6"/>
  <c r="P12" i="6"/>
  <c r="N12" i="6"/>
  <c r="S12" i="6" s="1"/>
  <c r="L12" i="6"/>
  <c r="I12" i="6"/>
  <c r="G12" i="6"/>
  <c r="J12" i="6" s="1"/>
  <c r="T12" i="6" s="1"/>
  <c r="R11" i="6"/>
  <c r="P11" i="6"/>
  <c r="N11" i="6"/>
  <c r="S11" i="6" s="1"/>
  <c r="L11" i="6"/>
  <c r="I11" i="6"/>
  <c r="G11" i="6"/>
  <c r="J11" i="6" s="1"/>
  <c r="T11" i="6" s="1"/>
  <c r="R10" i="6"/>
  <c r="P10" i="6"/>
  <c r="N10" i="6"/>
  <c r="S10" i="6" s="1"/>
  <c r="L10" i="6"/>
  <c r="I10" i="6"/>
  <c r="G10" i="6"/>
  <c r="J10" i="6" s="1"/>
  <c r="T10" i="6" s="1"/>
  <c r="R9" i="6"/>
  <c r="P9" i="6"/>
  <c r="N9" i="6"/>
  <c r="S9" i="6" s="1"/>
  <c r="L9" i="6"/>
  <c r="I9" i="6"/>
  <c r="G9" i="6"/>
  <c r="J9" i="6" s="1"/>
  <c r="T9" i="6" s="1"/>
  <c r="R8" i="6"/>
  <c r="P8" i="6"/>
  <c r="N8" i="6"/>
  <c r="S8" i="6" s="1"/>
  <c r="L8" i="6"/>
  <c r="I8" i="6"/>
  <c r="G8" i="6"/>
  <c r="J8" i="6" s="1"/>
  <c r="T8" i="6" s="1"/>
  <c r="R7" i="6"/>
  <c r="P7" i="6"/>
  <c r="N7" i="6"/>
  <c r="S7" i="6" s="1"/>
  <c r="L7" i="6"/>
  <c r="I7" i="6"/>
  <c r="G7" i="6"/>
  <c r="J7" i="6" s="1"/>
  <c r="T7" i="6" s="1"/>
  <c r="R6" i="6"/>
  <c r="P6" i="6"/>
  <c r="N6" i="6"/>
  <c r="S6" i="6" s="1"/>
  <c r="L6" i="6"/>
  <c r="I6" i="6"/>
  <c r="G6" i="6"/>
  <c r="J6" i="6" s="1"/>
  <c r="T6" i="6" s="1"/>
  <c r="R5" i="6"/>
  <c r="P5" i="6"/>
  <c r="N5" i="6"/>
  <c r="S5" i="6" s="1"/>
  <c r="L5" i="6"/>
  <c r="I5" i="6"/>
  <c r="G5" i="6"/>
  <c r="J5" i="6" s="1"/>
  <c r="T5" i="6" s="1"/>
  <c r="R4" i="6"/>
  <c r="P4" i="6"/>
  <c r="N4" i="6"/>
  <c r="S4" i="6" s="1"/>
  <c r="L4" i="6"/>
  <c r="I4" i="6"/>
  <c r="G4" i="6"/>
  <c r="J4" i="6" s="1"/>
  <c r="T4" i="6" s="1"/>
  <c r="R3" i="6"/>
  <c r="P3" i="6"/>
  <c r="N3" i="6"/>
  <c r="S3" i="6" s="1"/>
  <c r="L3" i="6"/>
  <c r="I3" i="6"/>
  <c r="G3" i="6"/>
  <c r="J3" i="6" s="1"/>
  <c r="T3" i="6" s="1"/>
  <c r="R44" i="5"/>
  <c r="P44" i="5"/>
  <c r="N44" i="5"/>
  <c r="S44" i="5" s="1"/>
  <c r="L44" i="5"/>
  <c r="I44" i="5"/>
  <c r="G44" i="5"/>
  <c r="R43" i="5"/>
  <c r="P43" i="5"/>
  <c r="N43" i="5"/>
  <c r="S43" i="5" s="1"/>
  <c r="L43" i="5"/>
  <c r="I43" i="5"/>
  <c r="G43" i="5"/>
  <c r="R42" i="5"/>
  <c r="P42" i="5"/>
  <c r="N42" i="5"/>
  <c r="S42" i="5" s="1"/>
  <c r="L42" i="5"/>
  <c r="I42" i="5"/>
  <c r="G42" i="5"/>
  <c r="R41" i="5"/>
  <c r="P41" i="5"/>
  <c r="N41" i="5"/>
  <c r="S41" i="5" s="1"/>
  <c r="L41" i="5"/>
  <c r="I41" i="5"/>
  <c r="G41" i="5"/>
  <c r="R40" i="5"/>
  <c r="P40" i="5"/>
  <c r="N40" i="5"/>
  <c r="S40" i="5" s="1"/>
  <c r="L40" i="5"/>
  <c r="I40" i="5"/>
  <c r="G40" i="5"/>
  <c r="R39" i="5"/>
  <c r="P39" i="5"/>
  <c r="N39" i="5"/>
  <c r="S39" i="5" s="1"/>
  <c r="L39" i="5"/>
  <c r="I39" i="5"/>
  <c r="G39" i="5"/>
  <c r="R38" i="5"/>
  <c r="P38" i="5"/>
  <c r="N38" i="5"/>
  <c r="S38" i="5" s="1"/>
  <c r="L38" i="5"/>
  <c r="I38" i="5"/>
  <c r="G38" i="5"/>
  <c r="J38" i="5" s="1"/>
  <c r="T38" i="5" s="1"/>
  <c r="R37" i="5"/>
  <c r="P37" i="5"/>
  <c r="N37" i="5"/>
  <c r="S37" i="5" s="1"/>
  <c r="L37" i="5"/>
  <c r="I37" i="5"/>
  <c r="G37" i="5"/>
  <c r="J37" i="5" s="1"/>
  <c r="T37" i="5" s="1"/>
  <c r="R36" i="5"/>
  <c r="P36" i="5"/>
  <c r="N36" i="5"/>
  <c r="S36" i="5" s="1"/>
  <c r="L36" i="5"/>
  <c r="I36" i="5"/>
  <c r="G36" i="5"/>
  <c r="J36" i="5" s="1"/>
  <c r="T36" i="5" s="1"/>
  <c r="R35" i="5"/>
  <c r="P35" i="5"/>
  <c r="N35" i="5"/>
  <c r="S35" i="5" s="1"/>
  <c r="L35" i="5"/>
  <c r="I35" i="5"/>
  <c r="G35" i="5"/>
  <c r="J35" i="5" s="1"/>
  <c r="T35" i="5" s="1"/>
  <c r="R34" i="5"/>
  <c r="P34" i="5"/>
  <c r="N34" i="5"/>
  <c r="S34" i="5" s="1"/>
  <c r="L34" i="5"/>
  <c r="I34" i="5"/>
  <c r="G34" i="5"/>
  <c r="J34" i="5" s="1"/>
  <c r="T34" i="5" s="1"/>
  <c r="R33" i="5"/>
  <c r="P33" i="5"/>
  <c r="N33" i="5"/>
  <c r="S33" i="5" s="1"/>
  <c r="L33" i="5"/>
  <c r="I33" i="5"/>
  <c r="G33" i="5"/>
  <c r="J33" i="5" s="1"/>
  <c r="T33" i="5" s="1"/>
  <c r="R32" i="5"/>
  <c r="P32" i="5"/>
  <c r="N32" i="5"/>
  <c r="S32" i="5" s="1"/>
  <c r="L32" i="5"/>
  <c r="I32" i="5"/>
  <c r="G32" i="5"/>
  <c r="J32" i="5" s="1"/>
  <c r="T32" i="5" s="1"/>
  <c r="R31" i="5"/>
  <c r="P31" i="5"/>
  <c r="N31" i="5"/>
  <c r="S31" i="5" s="1"/>
  <c r="L31" i="5"/>
  <c r="I31" i="5"/>
  <c r="G31" i="5"/>
  <c r="J31" i="5" s="1"/>
  <c r="T31" i="5" s="1"/>
  <c r="R30" i="5"/>
  <c r="P30" i="5"/>
  <c r="N30" i="5"/>
  <c r="S30" i="5" s="1"/>
  <c r="L30" i="5"/>
  <c r="I30" i="5"/>
  <c r="G30" i="5"/>
  <c r="J30" i="5" s="1"/>
  <c r="T30" i="5" s="1"/>
  <c r="R29" i="5"/>
  <c r="P29" i="5"/>
  <c r="N29" i="5"/>
  <c r="S29" i="5" s="1"/>
  <c r="L29" i="5"/>
  <c r="I29" i="5"/>
  <c r="G29" i="5"/>
  <c r="J29" i="5" s="1"/>
  <c r="T29" i="5" s="1"/>
  <c r="R28" i="5"/>
  <c r="P28" i="5"/>
  <c r="N28" i="5"/>
  <c r="S28" i="5" s="1"/>
  <c r="L28" i="5"/>
  <c r="I28" i="5"/>
  <c r="G28" i="5"/>
  <c r="J28" i="5" s="1"/>
  <c r="T28" i="5" s="1"/>
  <c r="R27" i="5"/>
  <c r="P27" i="5"/>
  <c r="N27" i="5"/>
  <c r="S27" i="5" s="1"/>
  <c r="L27" i="5"/>
  <c r="I27" i="5"/>
  <c r="G27" i="5"/>
  <c r="J27" i="5" s="1"/>
  <c r="T27" i="5" s="1"/>
  <c r="R26" i="5"/>
  <c r="P26" i="5"/>
  <c r="N26" i="5"/>
  <c r="S26" i="5" s="1"/>
  <c r="L26" i="5"/>
  <c r="I26" i="5"/>
  <c r="G26" i="5"/>
  <c r="J26" i="5" s="1"/>
  <c r="T26" i="5" s="1"/>
  <c r="R25" i="5"/>
  <c r="P25" i="5"/>
  <c r="N25" i="5"/>
  <c r="S25" i="5" s="1"/>
  <c r="L25" i="5"/>
  <c r="I25" i="5"/>
  <c r="G25" i="5"/>
  <c r="J25" i="5" s="1"/>
  <c r="T25" i="5" s="1"/>
  <c r="R24" i="5"/>
  <c r="P24" i="5"/>
  <c r="N24" i="5"/>
  <c r="S24" i="5" s="1"/>
  <c r="L24" i="5"/>
  <c r="I24" i="5"/>
  <c r="G24" i="5"/>
  <c r="J24" i="5" s="1"/>
  <c r="T24" i="5" s="1"/>
  <c r="R23" i="5"/>
  <c r="P23" i="5"/>
  <c r="N23" i="5"/>
  <c r="S23" i="5" s="1"/>
  <c r="L23" i="5"/>
  <c r="I23" i="5"/>
  <c r="G23" i="5"/>
  <c r="J23" i="5" s="1"/>
  <c r="T23" i="5" s="1"/>
  <c r="R22" i="5"/>
  <c r="P22" i="5"/>
  <c r="N22" i="5"/>
  <c r="S22" i="5" s="1"/>
  <c r="L22" i="5"/>
  <c r="I22" i="5"/>
  <c r="G22" i="5"/>
  <c r="J22" i="5" s="1"/>
  <c r="T22" i="5" s="1"/>
  <c r="R21" i="5"/>
  <c r="P21" i="5"/>
  <c r="N21" i="5"/>
  <c r="S21" i="5" s="1"/>
  <c r="L21" i="5"/>
  <c r="I21" i="5"/>
  <c r="G21" i="5"/>
  <c r="J21" i="5" s="1"/>
  <c r="T21" i="5" s="1"/>
  <c r="R20" i="5"/>
  <c r="P20" i="5"/>
  <c r="N20" i="5"/>
  <c r="S20" i="5" s="1"/>
  <c r="L20" i="5"/>
  <c r="I20" i="5"/>
  <c r="G20" i="5"/>
  <c r="J20" i="5" s="1"/>
  <c r="T20" i="5" s="1"/>
  <c r="R19" i="5"/>
  <c r="P19" i="5"/>
  <c r="N19" i="5"/>
  <c r="S19" i="5" s="1"/>
  <c r="L19" i="5"/>
  <c r="I19" i="5"/>
  <c r="G19" i="5"/>
  <c r="J19" i="5" s="1"/>
  <c r="T19" i="5" s="1"/>
  <c r="R18" i="5"/>
  <c r="P18" i="5"/>
  <c r="N18" i="5"/>
  <c r="S18" i="5" s="1"/>
  <c r="L18" i="5"/>
  <c r="I18" i="5"/>
  <c r="G18" i="5"/>
  <c r="J18" i="5" s="1"/>
  <c r="T18" i="5" s="1"/>
  <c r="R17" i="5"/>
  <c r="P17" i="5"/>
  <c r="N17" i="5"/>
  <c r="S17" i="5" s="1"/>
  <c r="L17" i="5"/>
  <c r="I17" i="5"/>
  <c r="G17" i="5"/>
  <c r="R16" i="5"/>
  <c r="P16" i="5"/>
  <c r="N16" i="5"/>
  <c r="S16" i="5" s="1"/>
  <c r="L16" i="5"/>
  <c r="I16" i="5"/>
  <c r="G16" i="5"/>
  <c r="J16" i="5" s="1"/>
  <c r="T16" i="5" s="1"/>
  <c r="R15" i="5"/>
  <c r="P15" i="5"/>
  <c r="N15" i="5"/>
  <c r="S15" i="5" s="1"/>
  <c r="L15" i="5"/>
  <c r="I15" i="5"/>
  <c r="G15" i="5"/>
  <c r="J15" i="5" s="1"/>
  <c r="T15" i="5" s="1"/>
  <c r="R14" i="5"/>
  <c r="P14" i="5"/>
  <c r="N14" i="5"/>
  <c r="S14" i="5" s="1"/>
  <c r="L14" i="5"/>
  <c r="I14" i="5"/>
  <c r="G14" i="5"/>
  <c r="J14" i="5" s="1"/>
  <c r="T14" i="5" s="1"/>
  <c r="R13" i="5"/>
  <c r="P13" i="5"/>
  <c r="N13" i="5"/>
  <c r="S13" i="5" s="1"/>
  <c r="L13" i="5"/>
  <c r="I13" i="5"/>
  <c r="G13" i="5"/>
  <c r="J13" i="5" s="1"/>
  <c r="T13" i="5" s="1"/>
  <c r="R12" i="5"/>
  <c r="P12" i="5"/>
  <c r="N12" i="5"/>
  <c r="S12" i="5" s="1"/>
  <c r="L12" i="5"/>
  <c r="I12" i="5"/>
  <c r="G12" i="5"/>
  <c r="J12" i="5" s="1"/>
  <c r="T12" i="5" s="1"/>
  <c r="R11" i="5"/>
  <c r="P11" i="5"/>
  <c r="N11" i="5"/>
  <c r="S11" i="5" s="1"/>
  <c r="L11" i="5"/>
  <c r="I11" i="5"/>
  <c r="G11" i="5"/>
  <c r="J11" i="5" s="1"/>
  <c r="T11" i="5" s="1"/>
  <c r="R10" i="5"/>
  <c r="P10" i="5"/>
  <c r="N10" i="5"/>
  <c r="S10" i="5" s="1"/>
  <c r="L10" i="5"/>
  <c r="I10" i="5"/>
  <c r="G10" i="5"/>
  <c r="J10" i="5" s="1"/>
  <c r="T10" i="5" s="1"/>
  <c r="R9" i="5"/>
  <c r="P9" i="5"/>
  <c r="N9" i="5"/>
  <c r="S9" i="5" s="1"/>
  <c r="L9" i="5"/>
  <c r="I9" i="5"/>
  <c r="G9" i="5"/>
  <c r="J9" i="5" s="1"/>
  <c r="T9" i="5" s="1"/>
  <c r="R8" i="5"/>
  <c r="P8" i="5"/>
  <c r="N8" i="5"/>
  <c r="S8" i="5" s="1"/>
  <c r="L8" i="5"/>
  <c r="I8" i="5"/>
  <c r="G8" i="5"/>
  <c r="J8" i="5" s="1"/>
  <c r="T8" i="5" s="1"/>
  <c r="R7" i="5"/>
  <c r="P7" i="5"/>
  <c r="N7" i="5"/>
  <c r="S7" i="5" s="1"/>
  <c r="L7" i="5"/>
  <c r="I7" i="5"/>
  <c r="G7" i="5"/>
  <c r="J7" i="5" s="1"/>
  <c r="T7" i="5" s="1"/>
  <c r="R6" i="5"/>
  <c r="P6" i="5"/>
  <c r="N6" i="5"/>
  <c r="S6" i="5" s="1"/>
  <c r="L6" i="5"/>
  <c r="I6" i="5"/>
  <c r="G6" i="5"/>
  <c r="J6" i="5" s="1"/>
  <c r="T6" i="5" s="1"/>
  <c r="R5" i="5"/>
  <c r="P5" i="5"/>
  <c r="N5" i="5"/>
  <c r="S5" i="5" s="1"/>
  <c r="L5" i="5"/>
  <c r="I5" i="5"/>
  <c r="G5" i="5"/>
  <c r="J5" i="5" s="1"/>
  <c r="T5" i="5" s="1"/>
  <c r="R4" i="5"/>
  <c r="P4" i="5"/>
  <c r="N4" i="5"/>
  <c r="S4" i="5" s="1"/>
  <c r="L4" i="5"/>
  <c r="I4" i="5"/>
  <c r="G4" i="5"/>
  <c r="R3" i="5"/>
  <c r="P3" i="5"/>
  <c r="N3" i="5"/>
  <c r="S3" i="5" s="1"/>
  <c r="L3" i="5"/>
  <c r="I3" i="5"/>
  <c r="G3" i="5"/>
  <c r="R20" i="4"/>
  <c r="P20" i="4"/>
  <c r="N20" i="4"/>
  <c r="S20" i="4" s="1"/>
  <c r="L20" i="4"/>
  <c r="I20" i="4"/>
  <c r="G20" i="4"/>
  <c r="R19" i="4"/>
  <c r="P19" i="4"/>
  <c r="N19" i="4"/>
  <c r="S19" i="4" s="1"/>
  <c r="L19" i="4"/>
  <c r="I19" i="4"/>
  <c r="G19" i="4"/>
  <c r="R18" i="4"/>
  <c r="P18" i="4"/>
  <c r="N18" i="4"/>
  <c r="S18" i="4" s="1"/>
  <c r="L18" i="4"/>
  <c r="I18" i="4"/>
  <c r="G18" i="4"/>
  <c r="R17" i="4"/>
  <c r="P17" i="4"/>
  <c r="N17" i="4"/>
  <c r="S17" i="4" s="1"/>
  <c r="L17" i="4"/>
  <c r="I17" i="4"/>
  <c r="G17" i="4"/>
  <c r="R16" i="4"/>
  <c r="P16" i="4"/>
  <c r="N16" i="4"/>
  <c r="S16" i="4" s="1"/>
  <c r="I16" i="4"/>
  <c r="G16" i="4"/>
  <c r="J16" i="4" s="1"/>
  <c r="R15" i="4"/>
  <c r="P15" i="4"/>
  <c r="N15" i="4"/>
  <c r="S15" i="4" s="1"/>
  <c r="I15" i="4"/>
  <c r="G15" i="4"/>
  <c r="R14" i="4"/>
  <c r="P14" i="4"/>
  <c r="N14" i="4"/>
  <c r="S14" i="4" s="1"/>
  <c r="I14" i="4"/>
  <c r="G14" i="4"/>
  <c r="R13" i="4"/>
  <c r="P13" i="4"/>
  <c r="N13" i="4"/>
  <c r="S13" i="4" s="1"/>
  <c r="L13" i="4"/>
  <c r="I13" i="4"/>
  <c r="G13" i="4"/>
  <c r="J13" i="4" s="1"/>
  <c r="T13" i="4" s="1"/>
  <c r="R12" i="4"/>
  <c r="P12" i="4"/>
  <c r="N12" i="4"/>
  <c r="S12" i="4" s="1"/>
  <c r="I12" i="4"/>
  <c r="G12" i="4"/>
  <c r="R11" i="4"/>
  <c r="P11" i="4"/>
  <c r="N11" i="4"/>
  <c r="S11" i="4" s="1"/>
  <c r="I11" i="4"/>
  <c r="G11" i="4"/>
  <c r="R10" i="4"/>
  <c r="P10" i="4"/>
  <c r="N10" i="4"/>
  <c r="S10" i="4" s="1"/>
  <c r="I10" i="4"/>
  <c r="G10" i="4"/>
  <c r="R9" i="4"/>
  <c r="P9" i="4"/>
  <c r="N9" i="4"/>
  <c r="S9" i="4" s="1"/>
  <c r="I9" i="4"/>
  <c r="G9" i="4"/>
  <c r="R8" i="4"/>
  <c r="P8" i="4"/>
  <c r="N8" i="4"/>
  <c r="S8" i="4" s="1"/>
  <c r="I8" i="4"/>
  <c r="G8" i="4"/>
  <c r="R7" i="4"/>
  <c r="P7" i="4"/>
  <c r="N7" i="4"/>
  <c r="S7" i="4" s="1"/>
  <c r="I7" i="4"/>
  <c r="G7" i="4"/>
  <c r="R6" i="4"/>
  <c r="P6" i="4"/>
  <c r="N6" i="4"/>
  <c r="S6" i="4" s="1"/>
  <c r="I6" i="4"/>
  <c r="G6" i="4"/>
  <c r="J6" i="4" s="1"/>
  <c r="T6" i="4" s="1"/>
  <c r="R5" i="4"/>
  <c r="P5" i="4"/>
  <c r="N5" i="4"/>
  <c r="S5" i="4" s="1"/>
  <c r="I5" i="4"/>
  <c r="G5" i="4"/>
  <c r="R4" i="4"/>
  <c r="P4" i="4"/>
  <c r="N4" i="4"/>
  <c r="S4" i="4" s="1"/>
  <c r="I4" i="4"/>
  <c r="G4" i="4"/>
  <c r="R3" i="4"/>
  <c r="P3" i="4"/>
  <c r="N3" i="4"/>
  <c r="S3" i="4" s="1"/>
  <c r="I3" i="4"/>
  <c r="G3" i="4"/>
  <c r="J3" i="4" s="1"/>
  <c r="R32" i="3"/>
  <c r="P32" i="3"/>
  <c r="N32" i="3"/>
  <c r="S32" i="3" s="1"/>
  <c r="L32" i="3"/>
  <c r="I32" i="3"/>
  <c r="G32" i="3"/>
  <c r="R31" i="3"/>
  <c r="P31" i="3"/>
  <c r="N31" i="3"/>
  <c r="S31" i="3" s="1"/>
  <c r="L31" i="3"/>
  <c r="I31" i="3"/>
  <c r="G31" i="3"/>
  <c r="R30" i="3"/>
  <c r="P30" i="3"/>
  <c r="N30" i="3"/>
  <c r="S30" i="3" s="1"/>
  <c r="L30" i="3"/>
  <c r="I30" i="3"/>
  <c r="G30" i="3"/>
  <c r="R29" i="3"/>
  <c r="P29" i="3"/>
  <c r="N29" i="3"/>
  <c r="S29" i="3" s="1"/>
  <c r="L29" i="3"/>
  <c r="I29" i="3"/>
  <c r="G29" i="3"/>
  <c r="R28" i="3"/>
  <c r="P28" i="3"/>
  <c r="N28" i="3"/>
  <c r="S28" i="3" s="1"/>
  <c r="L28" i="3"/>
  <c r="I28" i="3"/>
  <c r="G28" i="3"/>
  <c r="R27" i="3"/>
  <c r="P27" i="3"/>
  <c r="N27" i="3"/>
  <c r="S27" i="3" s="1"/>
  <c r="L27" i="3"/>
  <c r="I27" i="3"/>
  <c r="G27" i="3"/>
  <c r="R26" i="3"/>
  <c r="P26" i="3"/>
  <c r="N26" i="3"/>
  <c r="S26" i="3" s="1"/>
  <c r="L26" i="3"/>
  <c r="I26" i="3"/>
  <c r="G26" i="3"/>
  <c r="R25" i="3"/>
  <c r="P25" i="3"/>
  <c r="N25" i="3"/>
  <c r="S25" i="3" s="1"/>
  <c r="L25" i="3"/>
  <c r="I25" i="3"/>
  <c r="G25" i="3"/>
  <c r="R24" i="3"/>
  <c r="P24" i="3"/>
  <c r="N24" i="3"/>
  <c r="S24" i="3" s="1"/>
  <c r="L24" i="3"/>
  <c r="I24" i="3"/>
  <c r="G24" i="3"/>
  <c r="R23" i="3"/>
  <c r="P23" i="3"/>
  <c r="N23" i="3"/>
  <c r="S23" i="3" s="1"/>
  <c r="L23" i="3"/>
  <c r="I23" i="3"/>
  <c r="G23" i="3"/>
  <c r="R22" i="3"/>
  <c r="P22" i="3"/>
  <c r="N22" i="3"/>
  <c r="S22" i="3" s="1"/>
  <c r="L22" i="3"/>
  <c r="I22" i="3"/>
  <c r="G22" i="3"/>
  <c r="R21" i="3"/>
  <c r="P21" i="3"/>
  <c r="N21" i="3"/>
  <c r="S21" i="3" s="1"/>
  <c r="L21" i="3"/>
  <c r="I21" i="3"/>
  <c r="G21" i="3"/>
  <c r="R20" i="3"/>
  <c r="P20" i="3"/>
  <c r="N20" i="3"/>
  <c r="S20" i="3" s="1"/>
  <c r="L20" i="3"/>
  <c r="I20" i="3"/>
  <c r="G20" i="3"/>
  <c r="R19" i="3"/>
  <c r="P19" i="3"/>
  <c r="N19" i="3"/>
  <c r="S19" i="3" s="1"/>
  <c r="L19" i="3"/>
  <c r="I19" i="3"/>
  <c r="G19" i="3"/>
  <c r="R18" i="3"/>
  <c r="P18" i="3"/>
  <c r="N18" i="3"/>
  <c r="S18" i="3" s="1"/>
  <c r="L18" i="3"/>
  <c r="I18" i="3"/>
  <c r="G18" i="3"/>
  <c r="R17" i="3"/>
  <c r="P17" i="3"/>
  <c r="N17" i="3"/>
  <c r="S17" i="3" s="1"/>
  <c r="L17" i="3"/>
  <c r="I17" i="3"/>
  <c r="G17" i="3"/>
  <c r="R16" i="3"/>
  <c r="P16" i="3"/>
  <c r="N16" i="3"/>
  <c r="S16" i="3" s="1"/>
  <c r="L16" i="3"/>
  <c r="I16" i="3"/>
  <c r="G16" i="3"/>
  <c r="R15" i="3"/>
  <c r="P15" i="3"/>
  <c r="N15" i="3"/>
  <c r="S15" i="3" s="1"/>
  <c r="L15" i="3"/>
  <c r="I15" i="3"/>
  <c r="G15" i="3"/>
  <c r="R14" i="3"/>
  <c r="P14" i="3"/>
  <c r="N14" i="3"/>
  <c r="S14" i="3" s="1"/>
  <c r="L14" i="3"/>
  <c r="I14" i="3"/>
  <c r="G14" i="3"/>
  <c r="R13" i="3"/>
  <c r="P13" i="3"/>
  <c r="N13" i="3"/>
  <c r="S13" i="3" s="1"/>
  <c r="L13" i="3"/>
  <c r="I13" i="3"/>
  <c r="G13" i="3"/>
  <c r="R12" i="3"/>
  <c r="P12" i="3"/>
  <c r="N12" i="3"/>
  <c r="S12" i="3" s="1"/>
  <c r="L12" i="3"/>
  <c r="I12" i="3"/>
  <c r="G12" i="3"/>
  <c r="R11" i="3"/>
  <c r="P11" i="3"/>
  <c r="N11" i="3"/>
  <c r="S11" i="3" s="1"/>
  <c r="L11" i="3"/>
  <c r="I11" i="3"/>
  <c r="G11" i="3"/>
  <c r="R10" i="3"/>
  <c r="P10" i="3"/>
  <c r="N10" i="3"/>
  <c r="S10" i="3" s="1"/>
  <c r="L10" i="3"/>
  <c r="I10" i="3"/>
  <c r="G10" i="3"/>
  <c r="R9" i="3"/>
  <c r="P9" i="3"/>
  <c r="N9" i="3"/>
  <c r="S9" i="3" s="1"/>
  <c r="L9" i="3"/>
  <c r="I9" i="3"/>
  <c r="G9" i="3"/>
  <c r="R8" i="3"/>
  <c r="P8" i="3"/>
  <c r="N8" i="3"/>
  <c r="S8" i="3" s="1"/>
  <c r="L8" i="3"/>
  <c r="I8" i="3"/>
  <c r="G8" i="3"/>
  <c r="R7" i="3"/>
  <c r="P7" i="3"/>
  <c r="N7" i="3"/>
  <c r="S7" i="3" s="1"/>
  <c r="L7" i="3"/>
  <c r="I7" i="3"/>
  <c r="G7" i="3"/>
  <c r="R6" i="3"/>
  <c r="P6" i="3"/>
  <c r="N6" i="3"/>
  <c r="S6" i="3" s="1"/>
  <c r="L6" i="3"/>
  <c r="I6" i="3"/>
  <c r="G6" i="3"/>
  <c r="R5" i="3"/>
  <c r="P5" i="3"/>
  <c r="N5" i="3"/>
  <c r="S5" i="3" s="1"/>
  <c r="L5" i="3"/>
  <c r="I5" i="3"/>
  <c r="G5" i="3"/>
  <c r="R4" i="3"/>
  <c r="P4" i="3"/>
  <c r="N4" i="3"/>
  <c r="S4" i="3" s="1"/>
  <c r="L4" i="3"/>
  <c r="I4" i="3"/>
  <c r="G4" i="3"/>
  <c r="R3" i="3"/>
  <c r="P3" i="3"/>
  <c r="N3" i="3"/>
  <c r="S3" i="3" s="1"/>
  <c r="L3" i="3"/>
  <c r="I3" i="3"/>
  <c r="G3" i="3"/>
  <c r="R21" i="2"/>
  <c r="P21" i="2"/>
  <c r="N21" i="2"/>
  <c r="S21" i="2" s="1"/>
  <c r="L21" i="2"/>
  <c r="I21" i="2"/>
  <c r="G21" i="2"/>
  <c r="R20" i="2"/>
  <c r="P20" i="2"/>
  <c r="N20" i="2"/>
  <c r="S20" i="2" s="1"/>
  <c r="L20" i="2"/>
  <c r="I20" i="2"/>
  <c r="G20" i="2"/>
  <c r="R19" i="2"/>
  <c r="P19" i="2"/>
  <c r="N19" i="2"/>
  <c r="S19" i="2" s="1"/>
  <c r="L19" i="2"/>
  <c r="I19" i="2"/>
  <c r="G19" i="2"/>
  <c r="R18" i="2"/>
  <c r="P18" i="2"/>
  <c r="N18" i="2"/>
  <c r="S18" i="2" s="1"/>
  <c r="L18" i="2"/>
  <c r="I18" i="2"/>
  <c r="G18" i="2"/>
  <c r="R17" i="2"/>
  <c r="P17" i="2"/>
  <c r="N17" i="2"/>
  <c r="S17" i="2" s="1"/>
  <c r="L17" i="2"/>
  <c r="I17" i="2"/>
  <c r="G17" i="2"/>
  <c r="R16" i="2"/>
  <c r="P16" i="2"/>
  <c r="N16" i="2"/>
  <c r="S16" i="2" s="1"/>
  <c r="L16" i="2"/>
  <c r="I16" i="2"/>
  <c r="G16" i="2"/>
  <c r="R15" i="2"/>
  <c r="P15" i="2"/>
  <c r="N15" i="2"/>
  <c r="S15" i="2" s="1"/>
  <c r="L15" i="2"/>
  <c r="I15" i="2"/>
  <c r="G15" i="2"/>
  <c r="R14" i="2"/>
  <c r="P14" i="2"/>
  <c r="N14" i="2"/>
  <c r="S14" i="2" s="1"/>
  <c r="L14" i="2"/>
  <c r="I14" i="2"/>
  <c r="G14" i="2"/>
  <c r="R13" i="2"/>
  <c r="P13" i="2"/>
  <c r="N13" i="2"/>
  <c r="S13" i="2" s="1"/>
  <c r="L13" i="2"/>
  <c r="I13" i="2"/>
  <c r="G13" i="2"/>
  <c r="R12" i="2"/>
  <c r="P12" i="2"/>
  <c r="N12" i="2"/>
  <c r="S12" i="2" s="1"/>
  <c r="L12" i="2"/>
  <c r="I12" i="2"/>
  <c r="G12" i="2"/>
  <c r="R11" i="2"/>
  <c r="P11" i="2"/>
  <c r="N11" i="2"/>
  <c r="S11" i="2" s="1"/>
  <c r="L11" i="2"/>
  <c r="I11" i="2"/>
  <c r="G11" i="2"/>
  <c r="R10" i="2"/>
  <c r="P10" i="2"/>
  <c r="N10" i="2"/>
  <c r="S10" i="2" s="1"/>
  <c r="L10" i="2"/>
  <c r="I10" i="2"/>
  <c r="G10" i="2"/>
  <c r="R9" i="2"/>
  <c r="P9" i="2"/>
  <c r="N9" i="2"/>
  <c r="S9" i="2" s="1"/>
  <c r="L9" i="2"/>
  <c r="I9" i="2"/>
  <c r="G9" i="2"/>
  <c r="R8" i="2"/>
  <c r="P8" i="2"/>
  <c r="N8" i="2"/>
  <c r="S8" i="2" s="1"/>
  <c r="L8" i="2"/>
  <c r="I8" i="2"/>
  <c r="G8" i="2"/>
  <c r="R7" i="2"/>
  <c r="P7" i="2"/>
  <c r="N7" i="2"/>
  <c r="S7" i="2" s="1"/>
  <c r="L7" i="2"/>
  <c r="I7" i="2"/>
  <c r="G7" i="2"/>
  <c r="R6" i="2"/>
  <c r="P6" i="2"/>
  <c r="N6" i="2"/>
  <c r="S6" i="2" s="1"/>
  <c r="L6" i="2"/>
  <c r="I6" i="2"/>
  <c r="G6" i="2"/>
  <c r="R5" i="2"/>
  <c r="P5" i="2"/>
  <c r="N5" i="2"/>
  <c r="S5" i="2" s="1"/>
  <c r="L5" i="2"/>
  <c r="I5" i="2"/>
  <c r="G5" i="2"/>
  <c r="R4" i="2"/>
  <c r="P4" i="2"/>
  <c r="N4" i="2"/>
  <c r="S4" i="2" s="1"/>
  <c r="L4" i="2"/>
  <c r="I4" i="2"/>
  <c r="G4" i="2"/>
  <c r="R3" i="2"/>
  <c r="P3" i="2"/>
  <c r="N3" i="2"/>
  <c r="S3" i="2" s="1"/>
  <c r="L3" i="2"/>
  <c r="I3" i="2"/>
  <c r="G3" i="2"/>
  <c r="J11" i="1"/>
  <c r="K11" i="1" s="1"/>
  <c r="F11" i="1"/>
  <c r="G11" i="1" s="1"/>
  <c r="D11" i="1"/>
  <c r="E11" i="1" s="1"/>
  <c r="A11" i="1"/>
  <c r="A19" i="1" s="1"/>
  <c r="J10" i="1"/>
  <c r="H10" i="1"/>
  <c r="F10" i="1"/>
  <c r="D10" i="1"/>
  <c r="A10" i="1"/>
  <c r="J9" i="1"/>
  <c r="K9" i="1" s="1"/>
  <c r="H9" i="1"/>
  <c r="I9" i="1" s="1"/>
  <c r="F9" i="1"/>
  <c r="G9" i="1" s="1"/>
  <c r="D9" i="1"/>
  <c r="E9" i="1" s="1"/>
  <c r="L9" i="1" s="1"/>
  <c r="A9" i="1"/>
  <c r="J8" i="1"/>
  <c r="H8" i="1"/>
  <c r="F8" i="1"/>
  <c r="D8" i="1"/>
  <c r="A8" i="1"/>
  <c r="A18" i="1" s="1"/>
  <c r="J7" i="1"/>
  <c r="K7" i="1" s="1"/>
  <c r="H7" i="1"/>
  <c r="I7" i="1" s="1"/>
  <c r="F7" i="1"/>
  <c r="G7" i="1" s="1"/>
  <c r="D7" i="1"/>
  <c r="E7" i="1" s="1"/>
  <c r="L7" i="1" s="1"/>
  <c r="A7" i="1"/>
  <c r="A17" i="1" s="1"/>
  <c r="J6" i="1"/>
  <c r="F6" i="1"/>
  <c r="D6" i="1"/>
  <c r="A6" i="1"/>
  <c r="J5" i="1"/>
  <c r="H5" i="1"/>
  <c r="F5" i="1"/>
  <c r="D5" i="1"/>
  <c r="A5" i="1"/>
  <c r="A14" i="1" s="1"/>
  <c r="J4" i="1"/>
  <c r="H4" i="1"/>
  <c r="F4" i="1"/>
  <c r="D4" i="1"/>
  <c r="A4" i="1"/>
  <c r="A16" i="1" s="1"/>
  <c r="J2" i="1"/>
  <c r="K2" i="1" s="1"/>
  <c r="F2" i="1"/>
  <c r="G2" i="1" s="1"/>
  <c r="A2" i="1"/>
  <c r="S3" i="9" l="1"/>
  <c r="S5" i="9"/>
  <c r="S7" i="9"/>
  <c r="S9" i="9"/>
  <c r="S11" i="9"/>
  <c r="S13" i="9"/>
  <c r="J14" i="9"/>
  <c r="S15" i="9"/>
  <c r="J16" i="9"/>
  <c r="J18" i="9"/>
  <c r="S19" i="9"/>
  <c r="T19" i="9" s="1"/>
  <c r="J20" i="9"/>
  <c r="S21" i="9"/>
  <c r="J22" i="9"/>
  <c r="S23" i="9"/>
  <c r="T23" i="9" s="1"/>
  <c r="J24" i="9"/>
  <c r="J26" i="9"/>
  <c r="T13" i="9"/>
  <c r="T15" i="9"/>
  <c r="T21" i="9"/>
  <c r="J31" i="9"/>
  <c r="T31" i="9" s="1"/>
  <c r="J7" i="8"/>
  <c r="T7" i="8" s="1"/>
  <c r="U3" i="8" s="1"/>
  <c r="J8" i="8"/>
  <c r="T8" i="8" s="1"/>
  <c r="J9" i="8"/>
  <c r="T9" i="8" s="1"/>
  <c r="J10" i="8"/>
  <c r="T10" i="8" s="1"/>
  <c r="J11" i="8"/>
  <c r="T11" i="8" s="1"/>
  <c r="J12" i="8"/>
  <c r="T12" i="8" s="1"/>
  <c r="T21" i="6"/>
  <c r="U3" i="6" s="1"/>
  <c r="D2" i="1"/>
  <c r="E2" i="1" s="1"/>
  <c r="J3" i="5"/>
  <c r="T3" i="5" s="1"/>
  <c r="J4" i="5"/>
  <c r="T4" i="5" s="1"/>
  <c r="J17" i="5"/>
  <c r="T17" i="5" s="1"/>
  <c r="J39" i="5"/>
  <c r="T39" i="5" s="1"/>
  <c r="J40" i="5"/>
  <c r="T40" i="5" s="1"/>
  <c r="J41" i="5"/>
  <c r="T41" i="5" s="1"/>
  <c r="J42" i="5"/>
  <c r="T42" i="5" s="1"/>
  <c r="J43" i="5"/>
  <c r="T43" i="5" s="1"/>
  <c r="J44" i="5"/>
  <c r="T44" i="5" s="1"/>
  <c r="J8" i="4"/>
  <c r="T8" i="4" s="1"/>
  <c r="J10" i="4"/>
  <c r="T10" i="4" s="1"/>
  <c r="J17" i="4"/>
  <c r="J19" i="4"/>
  <c r="H6" i="1"/>
  <c r="J5" i="4"/>
  <c r="H13" i="1"/>
  <c r="T5" i="4"/>
  <c r="J9" i="4"/>
  <c r="T9" i="4" s="1"/>
  <c r="J14" i="4"/>
  <c r="T14" i="4" s="1"/>
  <c r="J15" i="4"/>
  <c r="T15" i="4" s="1"/>
  <c r="J18" i="4"/>
  <c r="T18" i="4" s="1"/>
  <c r="J20" i="4"/>
  <c r="T20" i="4" s="1"/>
  <c r="T3" i="4"/>
  <c r="J4" i="4"/>
  <c r="T4" i="4" s="1"/>
  <c r="J7" i="4"/>
  <c r="T7" i="4" s="1"/>
  <c r="J11" i="4"/>
  <c r="T11" i="4" s="1"/>
  <c r="J12" i="4"/>
  <c r="T12" i="4" s="1"/>
  <c r="T16" i="4"/>
  <c r="T17" i="4"/>
  <c r="T19" i="4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" i="2"/>
  <c r="T3" i="2" s="1"/>
  <c r="J4" i="2"/>
  <c r="T4" i="2" s="1"/>
  <c r="J5" i="2"/>
  <c r="T5" i="2" s="1"/>
  <c r="J6" i="2"/>
  <c r="T6" i="2" s="1"/>
  <c r="J7" i="2"/>
  <c r="T7" i="2" s="1"/>
  <c r="J8" i="2"/>
  <c r="T8" i="2" s="1"/>
  <c r="J9" i="2"/>
  <c r="T9" i="2" s="1"/>
  <c r="J10" i="2"/>
  <c r="T10" i="2" s="1"/>
  <c r="J11" i="2"/>
  <c r="T11" i="2" s="1"/>
  <c r="J12" i="2"/>
  <c r="T12" i="2" s="1"/>
  <c r="J13" i="2"/>
  <c r="T13" i="2" s="1"/>
  <c r="J14" i="2"/>
  <c r="T14" i="2" s="1"/>
  <c r="J15" i="2"/>
  <c r="T15" i="2" s="1"/>
  <c r="J16" i="2"/>
  <c r="T16" i="2" s="1"/>
  <c r="J17" i="2"/>
  <c r="J18" i="2"/>
  <c r="J19" i="2"/>
  <c r="J20" i="2"/>
  <c r="J21" i="2"/>
  <c r="D16" i="1"/>
  <c r="E16" i="1" s="1"/>
  <c r="E4" i="1"/>
  <c r="D14" i="1"/>
  <c r="E14" i="1" s="1"/>
  <c r="E5" i="1"/>
  <c r="D17" i="1"/>
  <c r="E17" i="1" s="1"/>
  <c r="E6" i="1"/>
  <c r="F16" i="1"/>
  <c r="G16" i="1" s="1"/>
  <c r="G4" i="1"/>
  <c r="J16" i="1"/>
  <c r="K16" i="1" s="1"/>
  <c r="K4" i="1"/>
  <c r="G5" i="1"/>
  <c r="F14" i="1"/>
  <c r="G14" i="1" s="1"/>
  <c r="K5" i="1"/>
  <c r="J14" i="1"/>
  <c r="K14" i="1" s="1"/>
  <c r="F17" i="1"/>
  <c r="G17" i="1" s="1"/>
  <c r="G6" i="1"/>
  <c r="J17" i="1"/>
  <c r="K17" i="1" s="1"/>
  <c r="K6" i="1"/>
  <c r="F18" i="1"/>
  <c r="G18" i="1" s="1"/>
  <c r="G8" i="1"/>
  <c r="J18" i="1"/>
  <c r="K18" i="1" s="1"/>
  <c r="K8" i="1"/>
  <c r="G10" i="1"/>
  <c r="F19" i="1"/>
  <c r="G19" i="1" s="1"/>
  <c r="K10" i="1"/>
  <c r="J19" i="1"/>
  <c r="K19" i="1" s="1"/>
  <c r="D13" i="1"/>
  <c r="U9" i="4"/>
  <c r="U13" i="4"/>
  <c r="U14" i="4"/>
  <c r="U15" i="4"/>
  <c r="U18" i="4"/>
  <c r="U20" i="4"/>
  <c r="I4" i="1"/>
  <c r="H16" i="1"/>
  <c r="I16" i="1" s="1"/>
  <c r="I5" i="1"/>
  <c r="H17" i="1"/>
  <c r="I17" i="1" s="1"/>
  <c r="I6" i="1"/>
  <c r="D18" i="1"/>
  <c r="E18" i="1" s="1"/>
  <c r="E8" i="1"/>
  <c r="H18" i="1"/>
  <c r="I18" i="1" s="1"/>
  <c r="I8" i="1"/>
  <c r="E10" i="1"/>
  <c r="D19" i="1"/>
  <c r="E19" i="1" s="1"/>
  <c r="I10" i="1"/>
  <c r="F13" i="1"/>
  <c r="J13" i="1"/>
  <c r="T17" i="2"/>
  <c r="T18" i="2"/>
  <c r="T19" i="2"/>
  <c r="T20" i="2"/>
  <c r="T21" i="2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U3" i="4"/>
  <c r="U4" i="4"/>
  <c r="U7" i="4"/>
  <c r="U8" i="4"/>
  <c r="U11" i="4"/>
  <c r="U12" i="4"/>
  <c r="U16" i="4"/>
  <c r="U17" i="4"/>
  <c r="U19" i="4"/>
  <c r="A13" i="1"/>
  <c r="I13" i="1" s="1"/>
  <c r="U4" i="5"/>
  <c r="U5" i="5"/>
  <c r="U6" i="5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" i="6"/>
  <c r="U5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4" i="7"/>
  <c r="U5" i="7"/>
  <c r="U6" i="7"/>
  <c r="U7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" i="8"/>
  <c r="U5" i="8"/>
  <c r="U6" i="8"/>
  <c r="U7" i="8"/>
  <c r="U8" i="8"/>
  <c r="U9" i="8"/>
  <c r="U10" i="8"/>
  <c r="U11" i="8"/>
  <c r="U12" i="8"/>
  <c r="T3" i="9"/>
  <c r="T5" i="9"/>
  <c r="T7" i="9"/>
  <c r="T9" i="9"/>
  <c r="T11" i="9"/>
  <c r="J4" i="9"/>
  <c r="T4" i="9" s="1"/>
  <c r="J6" i="9"/>
  <c r="T6" i="9" s="1"/>
  <c r="J8" i="9"/>
  <c r="T8" i="9" s="1"/>
  <c r="J10" i="9"/>
  <c r="T10" i="9" s="1"/>
  <c r="J12" i="9"/>
  <c r="T12" i="9" s="1"/>
  <c r="T14" i="9"/>
  <c r="T16" i="9"/>
  <c r="T18" i="9"/>
  <c r="T20" i="9"/>
  <c r="T22" i="9"/>
  <c r="T24" i="9"/>
  <c r="T26" i="9"/>
  <c r="T28" i="9"/>
  <c r="T30" i="9"/>
  <c r="U15" i="9" l="1"/>
  <c r="H11" i="1"/>
  <c r="U30" i="9"/>
  <c r="U3" i="5"/>
  <c r="U10" i="4"/>
  <c r="U6" i="4"/>
  <c r="U5" i="4"/>
  <c r="U26" i="9"/>
  <c r="U18" i="9"/>
  <c r="U6" i="9"/>
  <c r="U9" i="9"/>
  <c r="U31" i="9"/>
  <c r="U23" i="9"/>
  <c r="U19" i="9"/>
  <c r="U32" i="3"/>
  <c r="U30" i="3"/>
  <c r="U28" i="3"/>
  <c r="U26" i="3"/>
  <c r="U24" i="3"/>
  <c r="U22" i="3"/>
  <c r="U20" i="3"/>
  <c r="U18" i="3"/>
  <c r="U16" i="3"/>
  <c r="U14" i="3"/>
  <c r="U12" i="3"/>
  <c r="U10" i="3"/>
  <c r="U8" i="3"/>
  <c r="U6" i="3"/>
  <c r="U4" i="3"/>
  <c r="U20" i="2"/>
  <c r="U18" i="2"/>
  <c r="U16" i="2"/>
  <c r="U14" i="2"/>
  <c r="U12" i="2"/>
  <c r="U10" i="2"/>
  <c r="U8" i="2"/>
  <c r="U6" i="2"/>
  <c r="U4" i="2"/>
  <c r="K13" i="1"/>
  <c r="L8" i="1"/>
  <c r="E13" i="1"/>
  <c r="L18" i="1"/>
  <c r="L17" i="1"/>
  <c r="L16" i="1"/>
  <c r="U22" i="9"/>
  <c r="U14" i="9"/>
  <c r="U10" i="9"/>
  <c r="U5" i="9"/>
  <c r="U27" i="9"/>
  <c r="U28" i="9"/>
  <c r="U24" i="9"/>
  <c r="U20" i="9"/>
  <c r="U16" i="9"/>
  <c r="U12" i="9"/>
  <c r="U8" i="9"/>
  <c r="U4" i="9"/>
  <c r="U11" i="9"/>
  <c r="U7" i="9"/>
  <c r="U3" i="9"/>
  <c r="U29" i="9"/>
  <c r="U25" i="9"/>
  <c r="U21" i="9"/>
  <c r="U17" i="9"/>
  <c r="U13" i="9"/>
  <c r="U31" i="3"/>
  <c r="U29" i="3"/>
  <c r="U27" i="3"/>
  <c r="U25" i="3"/>
  <c r="U23" i="3"/>
  <c r="U21" i="3"/>
  <c r="U19" i="3"/>
  <c r="U17" i="3"/>
  <c r="U15" i="3"/>
  <c r="U13" i="3"/>
  <c r="U11" i="3"/>
  <c r="U9" i="3"/>
  <c r="U7" i="3"/>
  <c r="U5" i="3"/>
  <c r="U3" i="3"/>
  <c r="U21" i="2"/>
  <c r="U19" i="2"/>
  <c r="U17" i="2"/>
  <c r="U15" i="2"/>
  <c r="U13" i="2"/>
  <c r="U11" i="2"/>
  <c r="U9" i="2"/>
  <c r="U7" i="2"/>
  <c r="U5" i="2"/>
  <c r="U3" i="2"/>
  <c r="G13" i="1"/>
  <c r="L10" i="1"/>
  <c r="L6" i="1"/>
  <c r="L5" i="1"/>
  <c r="L4" i="1"/>
  <c r="I11" i="1" l="1"/>
  <c r="L11" i="1" s="1"/>
  <c r="H2" i="1"/>
  <c r="I2" i="1" s="1"/>
  <c r="H19" i="1"/>
  <c r="I19" i="1" s="1"/>
  <c r="L19" i="1" s="1"/>
  <c r="H14" i="1"/>
  <c r="I14" i="1" s="1"/>
  <c r="L14" i="1" s="1"/>
  <c r="L13" i="1"/>
  <c r="L2" i="1"/>
</calcChain>
</file>

<file path=xl/sharedStrings.xml><?xml version="1.0" encoding="utf-8"?>
<sst xmlns="http://schemas.openxmlformats.org/spreadsheetml/2006/main" count="2141" uniqueCount="450">
  <si>
    <t>Nom</t>
  </si>
  <si>
    <t>Prénom</t>
  </si>
  <si>
    <t>Club</t>
  </si>
  <si>
    <t>Sexe</t>
  </si>
  <si>
    <t>Catégorie</t>
  </si>
  <si>
    <t>12 Mars Duathlon de Castelnaudary</t>
  </si>
  <si>
    <t>12 Mars Duathlon de Muret</t>
  </si>
  <si>
    <t xml:space="preserve">Meilleur Duathlon </t>
  </si>
  <si>
    <t>06 Mai Demi Finale Casteljaloux</t>
  </si>
  <si>
    <t>24 Juin Triathlon de Béziers</t>
  </si>
  <si>
    <t>1er Juillet Aquathlon du Lauragais</t>
  </si>
  <si>
    <t>25 Août Triathlon du Levezou</t>
  </si>
  <si>
    <t>Meilleur Triathlon entre Beziers et Levezou</t>
  </si>
  <si>
    <t>TOTAL</t>
  </si>
  <si>
    <t>CLASSEMENT</t>
  </si>
  <si>
    <t>Place</t>
  </si>
  <si>
    <t>Points</t>
  </si>
  <si>
    <t>Points retenus</t>
  </si>
  <si>
    <t>NICOLLE</t>
  </si>
  <si>
    <t>OCILIA</t>
  </si>
  <si>
    <t>Albi Triathlon</t>
  </si>
  <si>
    <t>F</t>
  </si>
  <si>
    <t>Benjamin</t>
  </si>
  <si>
    <t>X</t>
  </si>
  <si>
    <t>Piorun</t>
  </si>
  <si>
    <t>Mael</t>
  </si>
  <si>
    <t>ASTC</t>
  </si>
  <si>
    <t>H</t>
  </si>
  <si>
    <t>DOMINGUEZ</t>
  </si>
  <si>
    <t>Léa</t>
  </si>
  <si>
    <t>Loupian Tri Nature</t>
  </si>
  <si>
    <t>Bataille</t>
  </si>
  <si>
    <t>Alexandre</t>
  </si>
  <si>
    <t>Montpellier Triathlon</t>
  </si>
  <si>
    <t>MONTAGNE</t>
  </si>
  <si>
    <t>Marie</t>
  </si>
  <si>
    <t>Cahors Triathlon</t>
  </si>
  <si>
    <t>Bousquet</t>
  </si>
  <si>
    <t>Timothé</t>
  </si>
  <si>
    <t>Rodez Triathlon 12</t>
  </si>
  <si>
    <t>HUILLET</t>
  </si>
  <si>
    <t>ROMANE</t>
  </si>
  <si>
    <t>Souyris</t>
  </si>
  <si>
    <t>Quentin</t>
  </si>
  <si>
    <t>Augé</t>
  </si>
  <si>
    <t>Léonie</t>
  </si>
  <si>
    <t>x</t>
  </si>
  <si>
    <t>Lefebvre</t>
  </si>
  <si>
    <t>Triathlon Toulouse Métropole</t>
  </si>
  <si>
    <t>Siffre</t>
  </si>
  <si>
    <t>Laly</t>
  </si>
  <si>
    <t>Triathlon Club Carcassonne</t>
  </si>
  <si>
    <t>BERNARD</t>
  </si>
  <si>
    <t>ADELE</t>
  </si>
  <si>
    <t>Frayssinet</t>
  </si>
  <si>
    <t>Téo</t>
  </si>
  <si>
    <t>Baurés</t>
  </si>
  <si>
    <t>Matéo</t>
  </si>
  <si>
    <t>Campos</t>
  </si>
  <si>
    <t>Lucie</t>
  </si>
  <si>
    <t>Grand Narbonne Triathlon</t>
  </si>
  <si>
    <t>Nombre</t>
  </si>
  <si>
    <t>%</t>
  </si>
  <si>
    <t>VIGNERON</t>
  </si>
  <si>
    <t>Elisa</t>
  </si>
  <si>
    <t>Abadie</t>
  </si>
  <si>
    <t>Guilhem</t>
  </si>
  <si>
    <t>AS Muret Triathlon</t>
  </si>
  <si>
    <t>COLLET</t>
  </si>
  <si>
    <t>Léane</t>
  </si>
  <si>
    <t>U.A Tarbes Triathlon</t>
  </si>
  <si>
    <t>Smietana</t>
  </si>
  <si>
    <t>Sacha</t>
  </si>
  <si>
    <t>Vannucci Leroux</t>
  </si>
  <si>
    <t>Luna</t>
  </si>
  <si>
    <t>Parmentier</t>
  </si>
  <si>
    <t>Grégoire</t>
  </si>
  <si>
    <t>Linard Bouniol</t>
  </si>
  <si>
    <t>Chiara</t>
  </si>
  <si>
    <t>Nombre licences</t>
  </si>
  <si>
    <t>SEXE</t>
  </si>
  <si>
    <t>Duathlon</t>
  </si>
  <si>
    <t>1/2F</t>
  </si>
  <si>
    <t>Do Rio Gomes</t>
  </si>
  <si>
    <t>Mario</t>
  </si>
  <si>
    <t>Triathlon</t>
  </si>
  <si>
    <t>Delas</t>
  </si>
  <si>
    <t>Sarah</t>
  </si>
  <si>
    <t>Aquathlon</t>
  </si>
  <si>
    <t>Général</t>
  </si>
  <si>
    <t>BEF</t>
  </si>
  <si>
    <t>Jean</t>
  </si>
  <si>
    <t>GARCIA</t>
  </si>
  <si>
    <t>ORIANE</t>
  </si>
  <si>
    <t>Barthe</t>
  </si>
  <si>
    <t>Nathan</t>
  </si>
  <si>
    <t>MAZENC</t>
  </si>
  <si>
    <t>JULIE</t>
  </si>
  <si>
    <t>BEG</t>
  </si>
  <si>
    <t>M</t>
  </si>
  <si>
    <t>Cartillier</t>
  </si>
  <si>
    <t>Mathis</t>
  </si>
  <si>
    <t>dixmier</t>
  </si>
  <si>
    <t>romane</t>
  </si>
  <si>
    <t>MIF</t>
  </si>
  <si>
    <t>Clergue</t>
  </si>
  <si>
    <t>Aurélien</t>
  </si>
  <si>
    <t>MIG</t>
  </si>
  <si>
    <t>Cesari</t>
  </si>
  <si>
    <t>Astrid</t>
  </si>
  <si>
    <t>Triathlon Club Montalbanais</t>
  </si>
  <si>
    <t>CAF</t>
  </si>
  <si>
    <t>Chezeaux</t>
  </si>
  <si>
    <t>Lilian</t>
  </si>
  <si>
    <t>Nolan</t>
  </si>
  <si>
    <t>CAG</t>
  </si>
  <si>
    <t>Rebecca</t>
  </si>
  <si>
    <t>JUF</t>
  </si>
  <si>
    <t>Carrel Magnan</t>
  </si>
  <si>
    <t>Louis</t>
  </si>
  <si>
    <t>Chabalier</t>
  </si>
  <si>
    <t>Ingrid</t>
  </si>
  <si>
    <t>JUG</t>
  </si>
  <si>
    <t>magana</t>
  </si>
  <si>
    <t>antoine</t>
  </si>
  <si>
    <t>Dias</t>
  </si>
  <si>
    <t>Matteo</t>
  </si>
  <si>
    <t>Féminin</t>
  </si>
  <si>
    <t>Corvione</t>
  </si>
  <si>
    <t>Lucas</t>
  </si>
  <si>
    <t>Masculin</t>
  </si>
  <si>
    <t>Castex</t>
  </si>
  <si>
    <t>BENJAMIN</t>
  </si>
  <si>
    <t>Mazenc</t>
  </si>
  <si>
    <t>Léandre</t>
  </si>
  <si>
    <t>MINIME</t>
  </si>
  <si>
    <t>CADET</t>
  </si>
  <si>
    <t>Simon</t>
  </si>
  <si>
    <t>Gautier</t>
  </si>
  <si>
    <t>JUNIOR</t>
  </si>
  <si>
    <t>Tavoillot</t>
  </si>
  <si>
    <t>Antoine</t>
  </si>
  <si>
    <t>Gangloff</t>
  </si>
  <si>
    <t>Paul</t>
  </si>
  <si>
    <t>TUC Triathlon</t>
  </si>
  <si>
    <t>Feray</t>
  </si>
  <si>
    <t>Maodann</t>
  </si>
  <si>
    <t>Barroso - Manaud</t>
  </si>
  <si>
    <t>Baptiste</t>
  </si>
  <si>
    <t>Rozis</t>
  </si>
  <si>
    <t>jeanne</t>
  </si>
  <si>
    <t>Minime</t>
  </si>
  <si>
    <t>Danieau</t>
  </si>
  <si>
    <t>Triathlon Castres</t>
  </si>
  <si>
    <t>Taurin</t>
  </si>
  <si>
    <t>Manon</t>
  </si>
  <si>
    <t>Escudie</t>
  </si>
  <si>
    <t>Lepold</t>
  </si>
  <si>
    <t>Charline</t>
  </si>
  <si>
    <t>BENS</t>
  </si>
  <si>
    <t>Eliott</t>
  </si>
  <si>
    <t>Les angles</t>
  </si>
  <si>
    <t>Tan</t>
  </si>
  <si>
    <t>Solène</t>
  </si>
  <si>
    <t>Duval</t>
  </si>
  <si>
    <t>Dorian</t>
  </si>
  <si>
    <t>Arbin</t>
  </si>
  <si>
    <t>Amaury</t>
  </si>
  <si>
    <t>Sick</t>
  </si>
  <si>
    <t>Guillot</t>
  </si>
  <si>
    <t>Thomas</t>
  </si>
  <si>
    <t>Lacroix</t>
  </si>
  <si>
    <t>Maylis</t>
  </si>
  <si>
    <t>LUCAS</t>
  </si>
  <si>
    <t>Corentin</t>
  </si>
  <si>
    <t>Khallil</t>
  </si>
  <si>
    <t>Anna</t>
  </si>
  <si>
    <t>AUDOUARD</t>
  </si>
  <si>
    <t>LOUIS</t>
  </si>
  <si>
    <t>Belafkik</t>
  </si>
  <si>
    <t>Kamelia</t>
  </si>
  <si>
    <t>Fourment</t>
  </si>
  <si>
    <t>Julien</t>
  </si>
  <si>
    <t>Zsabo</t>
  </si>
  <si>
    <t>Lilou</t>
  </si>
  <si>
    <t>Razat</t>
  </si>
  <si>
    <t>Myriam</t>
  </si>
  <si>
    <t>Cadet</t>
  </si>
  <si>
    <t>BOS</t>
  </si>
  <si>
    <t>Valentine</t>
  </si>
  <si>
    <t>Rodez triathlon 12</t>
  </si>
  <si>
    <t>fanny</t>
  </si>
  <si>
    <t>LOISEAU</t>
  </si>
  <si>
    <t>THAIS</t>
  </si>
  <si>
    <t>Etienne</t>
  </si>
  <si>
    <t>Oriane</t>
  </si>
  <si>
    <t>Montpelier Triathlon</t>
  </si>
  <si>
    <t>LAVAUX</t>
  </si>
  <si>
    <t>JUSTINE</t>
  </si>
  <si>
    <t>Aquasport Saint Cyprien</t>
  </si>
  <si>
    <t>UVALLE</t>
  </si>
  <si>
    <t>LENA</t>
  </si>
  <si>
    <t>Laguerre</t>
  </si>
  <si>
    <t>Emilie</t>
  </si>
  <si>
    <t>UA Tarbes Triathlon</t>
  </si>
  <si>
    <t>lozano</t>
  </si>
  <si>
    <t>Thebault</t>
  </si>
  <si>
    <t>Océane</t>
  </si>
  <si>
    <t>BERNARDINELLO</t>
  </si>
  <si>
    <t>LOUNA</t>
  </si>
  <si>
    <t>Duff</t>
  </si>
  <si>
    <t>Florence</t>
  </si>
  <si>
    <t>Les Angles Triathlon</t>
  </si>
  <si>
    <t>Gaiane</t>
  </si>
  <si>
    <t>BLANC</t>
  </si>
  <si>
    <t>Filippa</t>
  </si>
  <si>
    <t>Morgane</t>
  </si>
  <si>
    <t>CARBONNEL</t>
  </si>
  <si>
    <t>Cécile</t>
  </si>
  <si>
    <t>TARJON</t>
  </si>
  <si>
    <t>Chloé</t>
  </si>
  <si>
    <t>LAURENT</t>
  </si>
  <si>
    <t>Camille</t>
  </si>
  <si>
    <t>La Grande Motte Triathlon</t>
  </si>
  <si>
    <t>BOUSQUET</t>
  </si>
  <si>
    <t>Lalie</t>
  </si>
  <si>
    <t>GUTIERREZ</t>
  </si>
  <si>
    <t>UGO</t>
  </si>
  <si>
    <t>SAUREL</t>
  </si>
  <si>
    <t>Mathilde</t>
  </si>
  <si>
    <t>Tarbes Triathlon</t>
  </si>
  <si>
    <t>IGLESIS</t>
  </si>
  <si>
    <t>MARTIN</t>
  </si>
  <si>
    <t>TRANI</t>
  </si>
  <si>
    <t>Lisa</t>
  </si>
  <si>
    <t>Amicale Sportive Triathlon Catalan</t>
  </si>
  <si>
    <t>Tarrius</t>
  </si>
  <si>
    <t>ADEL</t>
  </si>
  <si>
    <t>FARES</t>
  </si>
  <si>
    <t>NOYE</t>
  </si>
  <si>
    <t>LUCIE</t>
  </si>
  <si>
    <t>Coline</t>
  </si>
  <si>
    <t>DIFFIS</t>
  </si>
  <si>
    <t>Damien</t>
  </si>
  <si>
    <t>Emie</t>
  </si>
  <si>
    <t>Iman</t>
  </si>
  <si>
    <t>ALLENNE</t>
  </si>
  <si>
    <t>Ichard</t>
  </si>
  <si>
    <t>LUKAS</t>
  </si>
  <si>
    <t>Elodie</t>
  </si>
  <si>
    <t>Pedrero</t>
  </si>
  <si>
    <t>Philia</t>
  </si>
  <si>
    <t>Faraud</t>
  </si>
  <si>
    <t>Vincent</t>
  </si>
  <si>
    <t>Emma</t>
  </si>
  <si>
    <t>Cot</t>
  </si>
  <si>
    <t>Juliette</t>
  </si>
  <si>
    <t>MOYSSET</t>
  </si>
  <si>
    <t>Arthur</t>
  </si>
  <si>
    <t>Favre</t>
  </si>
  <si>
    <t>Maelle</t>
  </si>
  <si>
    <t>DESPEYROUS</t>
  </si>
  <si>
    <t>Veron</t>
  </si>
  <si>
    <t>Clara</t>
  </si>
  <si>
    <t>Remi</t>
  </si>
  <si>
    <t>Kuntz</t>
  </si>
  <si>
    <t>LAGANIER</t>
  </si>
  <si>
    <t>MAXIME</t>
  </si>
  <si>
    <t>Cournac</t>
  </si>
  <si>
    <t>Alice</t>
  </si>
  <si>
    <t>Mimime</t>
  </si>
  <si>
    <t>THIERRY</t>
  </si>
  <si>
    <t>Sylvain</t>
  </si>
  <si>
    <t>Dubreuil</t>
  </si>
  <si>
    <t>bastien</t>
  </si>
  <si>
    <t>Mangin</t>
  </si>
  <si>
    <t>Tom</t>
  </si>
  <si>
    <t>THROM</t>
  </si>
  <si>
    <t>Andrada</t>
  </si>
  <si>
    <t>DELAGARDE</t>
  </si>
  <si>
    <t>Lukas</t>
  </si>
  <si>
    <t>PAGES</t>
  </si>
  <si>
    <t>Dumas</t>
  </si>
  <si>
    <t>Jules</t>
  </si>
  <si>
    <t>waimea triathlon club</t>
  </si>
  <si>
    <t>LOUSTEAU</t>
  </si>
  <si>
    <t>Maxan</t>
  </si>
  <si>
    <t>Dellong</t>
  </si>
  <si>
    <t>LERICOLAIS</t>
  </si>
  <si>
    <t>Tristan</t>
  </si>
  <si>
    <t>Magot</t>
  </si>
  <si>
    <t>Ugo</t>
  </si>
  <si>
    <t>Delebarre</t>
  </si>
  <si>
    <t>Adrien</t>
  </si>
  <si>
    <t>Delon</t>
  </si>
  <si>
    <t>Lallemand</t>
  </si>
  <si>
    <t>Anicet</t>
  </si>
  <si>
    <t>Jalabert</t>
  </si>
  <si>
    <t>HEBRARD</t>
  </si>
  <si>
    <t>Maya</t>
  </si>
  <si>
    <t>Team Labège Triathlon</t>
  </si>
  <si>
    <t>Junior</t>
  </si>
  <si>
    <t>Laclau-Pourret</t>
  </si>
  <si>
    <t>MALARDE</t>
  </si>
  <si>
    <t>Titouan</t>
  </si>
  <si>
    <t>Esteve</t>
  </si>
  <si>
    <t>GMT</t>
  </si>
  <si>
    <t>SIMON</t>
  </si>
  <si>
    <t>Bourguignon</t>
  </si>
  <si>
    <t>PAPA</t>
  </si>
  <si>
    <t>ASPH</t>
  </si>
  <si>
    <t>ROZE</t>
  </si>
  <si>
    <t>Vittori</t>
  </si>
  <si>
    <t>Swan</t>
  </si>
  <si>
    <t>PAYEN</t>
  </si>
  <si>
    <t>ANATOLE</t>
  </si>
  <si>
    <t>PASCAL</t>
  </si>
  <si>
    <t>Romane</t>
  </si>
  <si>
    <t>SEILLE</t>
  </si>
  <si>
    <t>Pierre</t>
  </si>
  <si>
    <t>LARROZE LAUGA</t>
  </si>
  <si>
    <t>Pauline</t>
  </si>
  <si>
    <t>Erwan</t>
  </si>
  <si>
    <t>Saix</t>
  </si>
  <si>
    <t>Triathlon Club La Grande Motte</t>
  </si>
  <si>
    <t>Herrmann</t>
  </si>
  <si>
    <t>Matis</t>
  </si>
  <si>
    <t>PETIT TALAMON</t>
  </si>
  <si>
    <t>Marguerite</t>
  </si>
  <si>
    <t>PEREZ</t>
  </si>
  <si>
    <t>YOHANN</t>
  </si>
  <si>
    <t>Mazas</t>
  </si>
  <si>
    <t>Bastian</t>
  </si>
  <si>
    <t>Chézeaux</t>
  </si>
  <si>
    <t>Nadalin</t>
  </si>
  <si>
    <t>Leo</t>
  </si>
  <si>
    <t>Bouffart</t>
  </si>
  <si>
    <t>Hugo</t>
  </si>
  <si>
    <t>VIE</t>
  </si>
  <si>
    <t>Triathlon Club de La Grande Motte</t>
  </si>
  <si>
    <t>ROMA</t>
  </si>
  <si>
    <t>JULES</t>
  </si>
  <si>
    <t>Graziani</t>
  </si>
  <si>
    <t>ORSONI</t>
  </si>
  <si>
    <t>Julie</t>
  </si>
  <si>
    <t>Brochard</t>
  </si>
  <si>
    <t>BONINI</t>
  </si>
  <si>
    <t>Vanina</t>
  </si>
  <si>
    <t>Descous</t>
  </si>
  <si>
    <t>Quetin</t>
  </si>
  <si>
    <t>T.O.A.C Toulouse Aerospatiale</t>
  </si>
  <si>
    <t>Sistat</t>
  </si>
  <si>
    <t>Léon</t>
  </si>
  <si>
    <t>GAIGNEUX</t>
  </si>
  <si>
    <t>NOA</t>
  </si>
  <si>
    <t>Lala</t>
  </si>
  <si>
    <t>Loris</t>
  </si>
  <si>
    <t>QUINET</t>
  </si>
  <si>
    <t>Enzo</t>
  </si>
  <si>
    <t>BOUNZEL</t>
  </si>
  <si>
    <t>NATIL</t>
  </si>
  <si>
    <t>Mathon</t>
  </si>
  <si>
    <t>Pierre Henry</t>
  </si>
  <si>
    <t>FERLUS</t>
  </si>
  <si>
    <t>ENZO</t>
  </si>
  <si>
    <t>Migeon</t>
  </si>
  <si>
    <t>Viot</t>
  </si>
  <si>
    <t>Nicolas</t>
  </si>
  <si>
    <t>Genoyer</t>
  </si>
  <si>
    <t>Ruben</t>
  </si>
  <si>
    <t>Laforgue</t>
  </si>
  <si>
    <t>Boils</t>
  </si>
  <si>
    <t>Pierson</t>
  </si>
  <si>
    <t>Lucien</t>
  </si>
  <si>
    <t>Noguès</t>
  </si>
  <si>
    <t>Cachard</t>
  </si>
  <si>
    <t>Benoît</t>
  </si>
  <si>
    <t>JACQUOT</t>
  </si>
  <si>
    <t>LEO</t>
  </si>
  <si>
    <t>Axel</t>
  </si>
  <si>
    <t>Duchemin</t>
  </si>
  <si>
    <t>Triathlète Club Narbonnais</t>
  </si>
  <si>
    <t>Ginesty Gasquet</t>
  </si>
  <si>
    <t>Marius</t>
  </si>
  <si>
    <t>SCHMITT</t>
  </si>
  <si>
    <t>Matthieu</t>
  </si>
  <si>
    <t>Toulouse Triathlon</t>
  </si>
  <si>
    <t>Muller</t>
  </si>
  <si>
    <t>Delahaye</t>
  </si>
  <si>
    <t>Nathanael</t>
  </si>
  <si>
    <t>Bibal</t>
  </si>
  <si>
    <t>Genibrel</t>
  </si>
  <si>
    <t>Yanis</t>
  </si>
  <si>
    <t>Triathlon Club la Grande Motte</t>
  </si>
  <si>
    <t>Aliphat</t>
  </si>
  <si>
    <t>Balme</t>
  </si>
  <si>
    <t>Jonathan</t>
  </si>
  <si>
    <t>CARRIE</t>
  </si>
  <si>
    <t>Cartery</t>
  </si>
  <si>
    <t>FLEURBE</t>
  </si>
  <si>
    <t>Team Labege Triathlon</t>
  </si>
  <si>
    <t>Failliere Delhalle</t>
  </si>
  <si>
    <t>Louis Pierre</t>
  </si>
  <si>
    <t>GIRARD</t>
  </si>
  <si>
    <t>Abel</t>
  </si>
  <si>
    <t>Lebot</t>
  </si>
  <si>
    <t>Cenzino</t>
  </si>
  <si>
    <t>Briet</t>
  </si>
  <si>
    <t>Esteban</t>
  </si>
  <si>
    <t>Triathlon Club du Lauragais</t>
  </si>
  <si>
    <t>Salom</t>
  </si>
  <si>
    <t>Florian</t>
  </si>
  <si>
    <t>PALOSSE</t>
  </si>
  <si>
    <t>SACHA</t>
  </si>
  <si>
    <t>Mathieu</t>
  </si>
  <si>
    <t>Teofili</t>
  </si>
  <si>
    <t>Valentin</t>
  </si>
  <si>
    <t>Marsan</t>
  </si>
  <si>
    <t>Justin</t>
  </si>
  <si>
    <t>Victor</t>
  </si>
  <si>
    <t>Varin</t>
  </si>
  <si>
    <t>Goudier</t>
  </si>
  <si>
    <t>Théo</t>
  </si>
  <si>
    <t>Vernier</t>
  </si>
  <si>
    <t>Mae</t>
  </si>
  <si>
    <t>Huber</t>
  </si>
  <si>
    <t>Maceo</t>
  </si>
  <si>
    <t>Peytavi</t>
  </si>
  <si>
    <t>Bastien</t>
  </si>
  <si>
    <t>Martini</t>
  </si>
  <si>
    <t>Amicale sportive triathlon catalan</t>
  </si>
  <si>
    <t>Jonet</t>
  </si>
  <si>
    <t>Nivet</t>
  </si>
  <si>
    <t>vogel</t>
  </si>
  <si>
    <t>thomas</t>
  </si>
  <si>
    <t>ua Tarbes triathlon</t>
  </si>
  <si>
    <t>Mauranes</t>
  </si>
  <si>
    <t>Daury</t>
  </si>
  <si>
    <t xml:space="preserve">Gateau </t>
  </si>
  <si>
    <t>ua tarbes triathlon</t>
  </si>
  <si>
    <t>Dupont</t>
  </si>
  <si>
    <t>Gruet</t>
  </si>
  <si>
    <t>Teophile</t>
  </si>
  <si>
    <t>Chandelier</t>
  </si>
  <si>
    <t>Xavier</t>
  </si>
  <si>
    <t>Pailliez</t>
  </si>
  <si>
    <t>Combret</t>
  </si>
  <si>
    <t>Riviere</t>
  </si>
  <si>
    <t>Rodriguez</t>
  </si>
  <si>
    <t>Raphael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</si>
</sst>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</font>
    <font>
      <b/>
      <sz val="11"/>
      <name val="Calibri"/>
    </font>
    <font>
      <sz val="11"/>
      <color rgb="FF000000"/>
      <name val="Arial"/>
    </font>
    <font>
      <sz val="11"/>
      <name val="Calibri"/>
    </font>
    <font>
      <sz val="11"/>
      <color rgb="FF000000"/>
      <name val="Arial"/>
    </font>
    <font>
      <sz val="10"/>
      <color rgb="FF000000"/>
      <name val="Helvetica Neue"/>
    </font>
    <font>
      <sz val="10"/>
      <color rgb="FF000000"/>
      <name val="Arial"/>
    </font>
    <font>
      <sz val="10"/>
      <color rgb="FF000000"/>
      <name val="Calibri"/>
    </font>
    <font>
      <b/>
      <sz val="10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sz val="10"/>
      <name val="Arial"/>
    </font>
    <font>
      <sz val="1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FFFFCC"/>
        <bgColor rgb="FFFFFFCC"/>
      </patternFill>
    </fill>
    <fill>
      <patternFill patternType="solid">
        <fgColor rgb="FF000000"/>
        <bgColor rgb="FF000000"/>
      </patternFill>
    </fill>
    <fill>
      <patternFill patternType="solid">
        <fgColor rgb="FFFFCCCC"/>
        <bgColor rgb="FFFFCCCC"/>
      </patternFill>
    </fill>
    <fill>
      <patternFill patternType="solid">
        <fgColor rgb="FFFFFFFF"/>
        <bgColor rgb="FFFFFFFF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 applyFont="1" applyAlignment="1"/>
    <xf numFmtId="14" fontId="0" fillId="0" borderId="0" xfId="0" applyNumberFormat="1" applyFont="1" applyAlignment="1">
      <alignment horizontal="center"/>
    </xf>
    <xf numFmtId="49" fontId="2" fillId="2" borderId="4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4" borderId="4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49" fontId="2" fillId="2" borderId="4" xfId="0" applyNumberFormat="1" applyFont="1" applyFill="1" applyBorder="1" applyAlignment="1">
      <alignment wrapText="1"/>
    </xf>
    <xf numFmtId="49" fontId="2" fillId="2" borderId="4" xfId="0" applyNumberFormat="1" applyFont="1" applyFill="1" applyBorder="1" applyAlignment="1">
      <alignment wrapText="1"/>
    </xf>
    <xf numFmtId="0" fontId="7" fillId="3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2" fillId="2" borderId="4" xfId="0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3" fillId="0" borderId="6" xfId="0" applyFont="1" applyBorder="1"/>
    <xf numFmtId="49" fontId="2" fillId="2" borderId="2" xfId="0" applyNumberFormat="1" applyFont="1" applyFill="1" applyBorder="1" applyAlignment="1">
      <alignment horizontal="center" wrapText="1"/>
    </xf>
    <xf numFmtId="0" fontId="3" fillId="0" borderId="3" xfId="0" applyFont="1" applyBorder="1"/>
    <xf numFmtId="0" fontId="3" fillId="0" borderId="5" xfId="0" applyFont="1" applyBorder="1"/>
    <xf numFmtId="0" fontId="9" fillId="5" borderId="2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0" fontId="3" fillId="0" borderId="23" xfId="0" applyFont="1" applyBorder="1"/>
    <xf numFmtId="0" fontId="9" fillId="5" borderId="24" xfId="0" applyFont="1" applyFill="1" applyBorder="1" applyAlignment="1">
      <alignment horizontal="center"/>
    </xf>
    <xf numFmtId="0" fontId="3" fillId="0" borderId="25" xfId="0" applyFont="1" applyBorder="1"/>
    <xf numFmtId="0" fontId="9" fillId="5" borderId="27" xfId="0" applyFont="1" applyFill="1" applyBorder="1" applyAlignment="1">
      <alignment horizontal="center"/>
    </xf>
    <xf numFmtId="0" fontId="3" fillId="0" borderId="28" xfId="0" applyFont="1" applyBorder="1"/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U21"/>
  <sheetViews>
    <sheetView tabSelected="1" workbookViewId="0">
      <selection sqref="A1:A2"/>
    </sheetView>
  </sheetViews>
  <sheetFormatPr baseColWidth="10" defaultColWidth="14.5" defaultRowHeight="15" customHeight="1" x14ac:dyDescent="0.2"/>
  <cols>
    <col min="1" max="1" width="14.5" style="69" customWidth="1"/>
    <col min="2" max="2" width="9.5" style="69" customWidth="1"/>
    <col min="3" max="3" width="25.1640625" style="69" customWidth="1"/>
    <col min="4" max="4" width="5.1640625" style="69" customWidth="1"/>
    <col min="5" max="5" width="9.5" style="69" customWidth="1"/>
    <col min="6" max="6" width="6.33203125" style="69" customWidth="1"/>
    <col min="7" max="7" width="8.5" style="69" customWidth="1"/>
    <col min="8" max="8" width="6.33203125" style="69" customWidth="1"/>
    <col min="9" max="9" width="6.83203125" style="69" customWidth="1"/>
    <col min="10" max="10" width="9.5" style="69" customWidth="1"/>
    <col min="11" max="11" width="8.83203125" style="69" customWidth="1"/>
    <col min="12" max="12" width="7.5" style="69" customWidth="1"/>
    <col min="13" max="13" width="9.83203125" style="69" customWidth="1"/>
    <col min="14" max="14" width="6.83203125" style="69" customWidth="1"/>
    <col min="15" max="19" width="11.5" style="69" customWidth="1"/>
    <col min="20" max="20" width="7" style="69" customWidth="1"/>
    <col min="21" max="21" width="13.83203125" style="69" customWidth="1"/>
    <col min="22" max="16384" width="14.5" style="69"/>
  </cols>
  <sheetData>
    <row r="1" spans="1:21" ht="52.5" customHeight="1" x14ac:dyDescent="0.2">
      <c r="A1" s="74" t="s">
        <v>0</v>
      </c>
      <c r="B1" s="74" t="s">
        <v>1</v>
      </c>
      <c r="C1" s="74" t="s">
        <v>2</v>
      </c>
      <c r="D1" s="74" t="s">
        <v>3</v>
      </c>
      <c r="E1" s="74" t="s">
        <v>4</v>
      </c>
      <c r="F1" s="72" t="s">
        <v>5</v>
      </c>
      <c r="G1" s="73"/>
      <c r="H1" s="72" t="s">
        <v>6</v>
      </c>
      <c r="I1" s="73"/>
      <c r="J1" s="65" t="s">
        <v>7</v>
      </c>
      <c r="K1" s="77" t="s">
        <v>8</v>
      </c>
      <c r="L1" s="78"/>
      <c r="M1" s="72" t="s">
        <v>9</v>
      </c>
      <c r="N1" s="76"/>
      <c r="O1" s="72" t="s">
        <v>10</v>
      </c>
      <c r="P1" s="76"/>
      <c r="Q1" s="72" t="s">
        <v>11</v>
      </c>
      <c r="R1" s="73"/>
      <c r="S1" s="65" t="s">
        <v>12</v>
      </c>
      <c r="T1" s="74" t="s">
        <v>13</v>
      </c>
      <c r="U1" s="74" t="s">
        <v>14</v>
      </c>
    </row>
    <row r="2" spans="1:21" ht="14.25" customHeight="1" x14ac:dyDescent="0.2">
      <c r="A2" s="75"/>
      <c r="B2" s="75"/>
      <c r="C2" s="75"/>
      <c r="D2" s="75"/>
      <c r="E2" s="75"/>
      <c r="F2" s="65" t="s">
        <v>15</v>
      </c>
      <c r="G2" s="65" t="s">
        <v>16</v>
      </c>
      <c r="H2" s="65" t="s">
        <v>15</v>
      </c>
      <c r="I2" s="65" t="s">
        <v>16</v>
      </c>
      <c r="J2" s="65" t="s">
        <v>16</v>
      </c>
      <c r="K2" s="65" t="s">
        <v>15</v>
      </c>
      <c r="L2" s="65" t="s">
        <v>16</v>
      </c>
      <c r="M2" s="65" t="s">
        <v>15</v>
      </c>
      <c r="N2" s="65" t="s">
        <v>16</v>
      </c>
      <c r="O2" s="65" t="s">
        <v>15</v>
      </c>
      <c r="P2" s="65" t="s">
        <v>16</v>
      </c>
      <c r="Q2" s="65" t="s">
        <v>15</v>
      </c>
      <c r="R2" s="65" t="s">
        <v>16</v>
      </c>
      <c r="S2" s="65" t="s">
        <v>17</v>
      </c>
      <c r="T2" s="75"/>
      <c r="U2" s="75"/>
    </row>
    <row r="3" spans="1:21" ht="14.25" customHeight="1" x14ac:dyDescent="0.2">
      <c r="A3" s="5" t="s">
        <v>18</v>
      </c>
      <c r="B3" s="5" t="s">
        <v>19</v>
      </c>
      <c r="C3" s="6" t="s">
        <v>20</v>
      </c>
      <c r="D3" s="5" t="s">
        <v>21</v>
      </c>
      <c r="E3" s="5" t="s">
        <v>22</v>
      </c>
      <c r="F3" s="9" t="s">
        <v>23</v>
      </c>
      <c r="G3" s="9">
        <f>LOOKUP(BENJAMINES!$F$3:$F$21,'TABLE DE VALEURS'!$A$1:$B$132)</f>
        <v>0</v>
      </c>
      <c r="H3" s="9">
        <v>2</v>
      </c>
      <c r="I3" s="9">
        <f>LOOKUP(BENJAMINES!$H$3:H$21,'TABLE DE VALEURS'!$A$1:$B$132)</f>
        <v>145</v>
      </c>
      <c r="J3" s="9">
        <f t="shared" ref="J3:J21" si="0">IF(G3&lt;I3,I3,G3)</f>
        <v>145</v>
      </c>
      <c r="K3" s="9">
        <v>8</v>
      </c>
      <c r="L3" s="9">
        <f>LOOKUP(BENJAMINES!$K$3:K$21,'TABLE DE VALEURS'!$A$1:$B$132)</f>
        <v>130</v>
      </c>
      <c r="M3" s="9">
        <v>4</v>
      </c>
      <c r="N3" s="9">
        <f>LOOKUP(BENJAMINES!$M$3:M$21,'TABLE DE VALEURS'!$A$1:$B$132)</f>
        <v>138</v>
      </c>
      <c r="O3" s="9">
        <v>5</v>
      </c>
      <c r="P3" s="9">
        <f>LOOKUP(BENJAMINES!$O$3:O$21,'TABLE DE VALEURS'!$A$1:$B$132)</f>
        <v>136</v>
      </c>
      <c r="Q3" s="9" t="s">
        <v>23</v>
      </c>
      <c r="R3" s="9">
        <f>LOOKUP(BENJAMINES!$Q$3:Q$21,'TABLE DE VALEURS'!$A$1:$B$132)</f>
        <v>0</v>
      </c>
      <c r="S3" s="9">
        <f t="shared" ref="S3:S21" si="1">IF(N3&lt;R3,R3,N3)</f>
        <v>138</v>
      </c>
      <c r="T3" s="14">
        <f t="shared" ref="T3:T21" si="2">(J3+(2*L3)+P3+S3)</f>
        <v>679</v>
      </c>
      <c r="U3" s="14">
        <f t="shared" ref="U3:U21" si="3">RANK($T3,T$3:T$21)</f>
        <v>1</v>
      </c>
    </row>
    <row r="4" spans="1:21" ht="14.25" customHeight="1" x14ac:dyDescent="0.2">
      <c r="A4" s="15" t="s">
        <v>28</v>
      </c>
      <c r="B4" s="15" t="s">
        <v>29</v>
      </c>
      <c r="C4" s="6" t="s">
        <v>30</v>
      </c>
      <c r="D4" s="15" t="s">
        <v>21</v>
      </c>
      <c r="E4" s="15" t="s">
        <v>22</v>
      </c>
      <c r="F4" s="9">
        <v>3</v>
      </c>
      <c r="G4" s="9">
        <f>LOOKUP(BENJAMINES!$F$3:$F$21,'TABLE DE VALEURS'!$A$1:$B$132)</f>
        <v>141</v>
      </c>
      <c r="H4" s="9" t="s">
        <v>23</v>
      </c>
      <c r="I4" s="9">
        <f>LOOKUP(BENJAMINES!$H$3:H$21,'TABLE DE VALEURS'!$A$1:$B$132)</f>
        <v>0</v>
      </c>
      <c r="J4" s="9">
        <f t="shared" si="0"/>
        <v>141</v>
      </c>
      <c r="K4" s="9">
        <v>14</v>
      </c>
      <c r="L4" s="9">
        <f>LOOKUP(BENJAMINES!$K$3:K$21,'TABLE DE VALEURS'!$A$1:$B$132)</f>
        <v>118</v>
      </c>
      <c r="M4" s="9">
        <v>5</v>
      </c>
      <c r="N4" s="9">
        <f>LOOKUP(BENJAMINES!$M$3:M$21,'TABLE DE VALEURS'!$A$1:$B$132)</f>
        <v>136</v>
      </c>
      <c r="O4" s="9">
        <v>6</v>
      </c>
      <c r="P4" s="9">
        <f>LOOKUP(BENJAMINES!$O$3:O$21,'TABLE DE VALEURS'!$A$1:$B$132)</f>
        <v>134</v>
      </c>
      <c r="Q4" s="9">
        <v>4</v>
      </c>
      <c r="R4" s="9">
        <f>LOOKUP(BENJAMINES!$Q$3:Q$21,'TABLE DE VALEURS'!$A$1:$B$132)</f>
        <v>138</v>
      </c>
      <c r="S4" s="9">
        <f t="shared" si="1"/>
        <v>138</v>
      </c>
      <c r="T4" s="14">
        <f t="shared" si="2"/>
        <v>649</v>
      </c>
      <c r="U4" s="14">
        <f t="shared" si="3"/>
        <v>2</v>
      </c>
    </row>
    <row r="5" spans="1:21" ht="14.25" customHeight="1" x14ac:dyDescent="0.2">
      <c r="A5" s="15" t="s">
        <v>34</v>
      </c>
      <c r="B5" s="15" t="s">
        <v>35</v>
      </c>
      <c r="C5" s="6" t="s">
        <v>36</v>
      </c>
      <c r="D5" s="5" t="s">
        <v>21</v>
      </c>
      <c r="E5" s="5" t="s">
        <v>22</v>
      </c>
      <c r="F5" s="9" t="s">
        <v>23</v>
      </c>
      <c r="G5" s="9">
        <f>LOOKUP(BENJAMINES!$F$3:$F$21,'TABLE DE VALEURS'!$A$1:$B$132)</f>
        <v>0</v>
      </c>
      <c r="H5" s="9">
        <v>12</v>
      </c>
      <c r="I5" s="9">
        <f>LOOKUP(BENJAMINES!$H$3:H$21,'TABLE DE VALEURS'!$A$1:$B$132)</f>
        <v>122</v>
      </c>
      <c r="J5" s="9">
        <f t="shared" si="0"/>
        <v>122</v>
      </c>
      <c r="K5" s="9">
        <v>18</v>
      </c>
      <c r="L5" s="9">
        <f>LOOKUP(BENJAMINES!$K$3:K$21,'TABLE DE VALEURS'!$A$1:$B$132)</f>
        <v>114</v>
      </c>
      <c r="M5" s="9" t="s">
        <v>23</v>
      </c>
      <c r="N5" s="9">
        <f>LOOKUP(BENJAMINES!$M$3:M$21,'TABLE DE VALEURS'!$A$1:$B$132)</f>
        <v>0</v>
      </c>
      <c r="O5" s="9">
        <v>10</v>
      </c>
      <c r="P5" s="9">
        <f>LOOKUP(BENJAMINES!$O$3:O$21,'TABLE DE VALEURS'!$A$1:$B$132)</f>
        <v>126</v>
      </c>
      <c r="Q5" s="9">
        <v>10</v>
      </c>
      <c r="R5" s="9">
        <f>LOOKUP(BENJAMINES!$Q$3:Q$21,'TABLE DE VALEURS'!$A$1:$B$132)</f>
        <v>126</v>
      </c>
      <c r="S5" s="9">
        <f t="shared" si="1"/>
        <v>126</v>
      </c>
      <c r="T5" s="14">
        <f t="shared" si="2"/>
        <v>602</v>
      </c>
      <c r="U5" s="14">
        <f t="shared" si="3"/>
        <v>3</v>
      </c>
    </row>
    <row r="6" spans="1:21" ht="14.25" customHeight="1" x14ac:dyDescent="0.2">
      <c r="A6" s="15" t="s">
        <v>40</v>
      </c>
      <c r="B6" s="15" t="s">
        <v>41</v>
      </c>
      <c r="C6" s="6" t="s">
        <v>26</v>
      </c>
      <c r="D6" s="15" t="s">
        <v>21</v>
      </c>
      <c r="E6" s="15" t="s">
        <v>22</v>
      </c>
      <c r="F6" s="9">
        <v>1</v>
      </c>
      <c r="G6" s="9">
        <f>LOOKUP(BENJAMINES!$F$3:$F$21,'TABLE DE VALEURS'!$A$1:$B$132)</f>
        <v>150</v>
      </c>
      <c r="H6" s="9">
        <v>1</v>
      </c>
      <c r="I6" s="9">
        <f>LOOKUP(BENJAMINES!$H$3:H$21,'TABLE DE VALEURS'!$A$1:$B$132)</f>
        <v>150</v>
      </c>
      <c r="J6" s="9">
        <f t="shared" si="0"/>
        <v>150</v>
      </c>
      <c r="K6" s="9" t="s">
        <v>23</v>
      </c>
      <c r="L6" s="9">
        <f>LOOKUP(BENJAMINES!$K$3:K$21,'TABLE DE VALEURS'!$A$1:$B$132)</f>
        <v>0</v>
      </c>
      <c r="M6" s="9">
        <v>1</v>
      </c>
      <c r="N6" s="9">
        <f>LOOKUP(BENJAMINES!$M$3:M$21,'TABLE DE VALEURS'!$A$1:$B$132)</f>
        <v>150</v>
      </c>
      <c r="O6" s="9">
        <v>1</v>
      </c>
      <c r="P6" s="9">
        <f>LOOKUP(BENJAMINES!$O$3:O$21,'TABLE DE VALEURS'!$A$1:$B$132)</f>
        <v>150</v>
      </c>
      <c r="Q6" s="9" t="s">
        <v>23</v>
      </c>
      <c r="R6" s="9">
        <f>LOOKUP(BENJAMINES!$Q$3:Q$21,'TABLE DE VALEURS'!$A$1:$B$132)</f>
        <v>0</v>
      </c>
      <c r="S6" s="9">
        <f t="shared" si="1"/>
        <v>150</v>
      </c>
      <c r="T6" s="14">
        <f t="shared" si="2"/>
        <v>450</v>
      </c>
      <c r="U6" s="14">
        <f t="shared" si="3"/>
        <v>4</v>
      </c>
    </row>
    <row r="7" spans="1:21" ht="14.25" customHeight="1" x14ac:dyDescent="0.2">
      <c r="A7" s="15" t="s">
        <v>44</v>
      </c>
      <c r="B7" s="15" t="s">
        <v>45</v>
      </c>
      <c r="C7" s="6" t="s">
        <v>39</v>
      </c>
      <c r="D7" s="15" t="s">
        <v>21</v>
      </c>
      <c r="E7" s="15" t="s">
        <v>22</v>
      </c>
      <c r="F7" s="9">
        <v>2</v>
      </c>
      <c r="G7" s="9">
        <f>LOOKUP(BENJAMINES!$F$3:$F$21,'TABLE DE VALEURS'!$A$1:$B$132)</f>
        <v>145</v>
      </c>
      <c r="H7" s="9" t="s">
        <v>23</v>
      </c>
      <c r="I7" s="9">
        <f>LOOKUP(BENJAMINES!$H$3:H$21,'TABLE DE VALEURS'!$A$1:$B$132)</f>
        <v>0</v>
      </c>
      <c r="J7" s="9">
        <f t="shared" si="0"/>
        <v>145</v>
      </c>
      <c r="K7" s="9" t="s">
        <v>23</v>
      </c>
      <c r="L7" s="9">
        <f>LOOKUP(BENJAMINES!$K$3:K$21,'TABLE DE VALEURS'!$A$1:$B$132)</f>
        <v>0</v>
      </c>
      <c r="M7" s="9" t="s">
        <v>23</v>
      </c>
      <c r="N7" s="9">
        <f>LOOKUP(BENJAMINES!$M$3:M$21,'TABLE DE VALEURS'!$A$1:$B$132)</f>
        <v>0</v>
      </c>
      <c r="O7" s="9">
        <v>2</v>
      </c>
      <c r="P7" s="9">
        <f>LOOKUP(BENJAMINES!$O$3:O$21,'TABLE DE VALEURS'!$A$1:$B$132)</f>
        <v>145</v>
      </c>
      <c r="Q7" s="9">
        <v>1</v>
      </c>
      <c r="R7" s="9">
        <f>LOOKUP(BENJAMINES!$Q$3:Q$21,'TABLE DE VALEURS'!$A$1:$B$132)</f>
        <v>150</v>
      </c>
      <c r="S7" s="9">
        <f t="shared" si="1"/>
        <v>150</v>
      </c>
      <c r="T7" s="14">
        <f t="shared" si="2"/>
        <v>440</v>
      </c>
      <c r="U7" s="14">
        <f t="shared" si="3"/>
        <v>5</v>
      </c>
    </row>
    <row r="8" spans="1:21" ht="14.25" customHeight="1" x14ac:dyDescent="0.2">
      <c r="A8" s="15" t="s">
        <v>49</v>
      </c>
      <c r="B8" s="15" t="s">
        <v>50</v>
      </c>
      <c r="C8" s="6" t="s">
        <v>51</v>
      </c>
      <c r="D8" s="5" t="s">
        <v>21</v>
      </c>
      <c r="E8" s="5" t="s">
        <v>22</v>
      </c>
      <c r="F8" s="9">
        <v>7</v>
      </c>
      <c r="G8" s="9">
        <f>LOOKUP(BENJAMINES!$F$3:$F$21,'TABLE DE VALEURS'!$A$1:$B$132)</f>
        <v>132</v>
      </c>
      <c r="H8" s="9">
        <v>8</v>
      </c>
      <c r="I8" s="9">
        <f>LOOKUP(BENJAMINES!$H$3:H$21,'TABLE DE VALEURS'!$A$1:$B$132)</f>
        <v>130</v>
      </c>
      <c r="J8" s="9">
        <f t="shared" si="0"/>
        <v>132</v>
      </c>
      <c r="K8" s="9">
        <v>16</v>
      </c>
      <c r="L8" s="9">
        <f>LOOKUP(BENJAMINES!$K$3:K$21,'TABLE DE VALEURS'!$A$1:$B$132)</f>
        <v>116</v>
      </c>
      <c r="M8" s="9" t="s">
        <v>23</v>
      </c>
      <c r="N8" s="9">
        <f>LOOKUP(BENJAMINES!$M$3:M$21,'TABLE DE VALEURS'!$A$1:$B$132)</f>
        <v>0</v>
      </c>
      <c r="O8" s="9" t="s">
        <v>23</v>
      </c>
      <c r="P8" s="9">
        <f>LOOKUP(BENJAMINES!$O$3:O$21,'TABLE DE VALEURS'!$A$1:$B$132)</f>
        <v>0</v>
      </c>
      <c r="Q8" s="9" t="s">
        <v>23</v>
      </c>
      <c r="R8" s="9">
        <f>LOOKUP(BENJAMINES!$Q$3:Q$21,'TABLE DE VALEURS'!$A$1:$B$132)</f>
        <v>0</v>
      </c>
      <c r="S8" s="9">
        <f t="shared" si="1"/>
        <v>0</v>
      </c>
      <c r="T8" s="14">
        <f t="shared" si="2"/>
        <v>364</v>
      </c>
      <c r="U8" s="14">
        <f t="shared" si="3"/>
        <v>6</v>
      </c>
    </row>
    <row r="9" spans="1:21" ht="14.25" customHeight="1" x14ac:dyDescent="0.2">
      <c r="A9" s="5" t="s">
        <v>52</v>
      </c>
      <c r="B9" s="5" t="s">
        <v>53</v>
      </c>
      <c r="C9" s="6" t="s">
        <v>39</v>
      </c>
      <c r="D9" s="15" t="s">
        <v>21</v>
      </c>
      <c r="E9" s="15" t="s">
        <v>22</v>
      </c>
      <c r="F9" s="9">
        <v>4</v>
      </c>
      <c r="G9" s="9">
        <f>LOOKUP(BENJAMINES!$F$3:$F$21,'TABLE DE VALEURS'!$A$1:$B$132)</f>
        <v>138</v>
      </c>
      <c r="H9" s="9">
        <v>4</v>
      </c>
      <c r="I9" s="9">
        <f>LOOKUP(BENJAMINES!$H$3:H$21,'TABLE DE VALEURS'!$A$1:$B$132)</f>
        <v>138</v>
      </c>
      <c r="J9" s="9">
        <f t="shared" si="0"/>
        <v>138</v>
      </c>
      <c r="K9" s="9" t="s">
        <v>46</v>
      </c>
      <c r="L9" s="9">
        <f>LOOKUP(BENJAMINES!$K$3:K$21,'TABLE DE VALEURS'!$A$1:$B$132)</f>
        <v>0</v>
      </c>
      <c r="M9" s="9" t="s">
        <v>46</v>
      </c>
      <c r="N9" s="9">
        <f>LOOKUP(BENJAMINES!$M$3:M$21,'TABLE DE VALEURS'!$A$1:$B$132)</f>
        <v>0</v>
      </c>
      <c r="O9" s="9" t="s">
        <v>46</v>
      </c>
      <c r="P9" s="9">
        <f>LOOKUP(BENJAMINES!$O$3:O$21,'TABLE DE VALEURS'!$A$1:$B$132)</f>
        <v>0</v>
      </c>
      <c r="Q9" s="9">
        <v>9</v>
      </c>
      <c r="R9" s="9">
        <f>LOOKUP(BENJAMINES!$Q$3:Q$21,'TABLE DE VALEURS'!$A$1:$B$132)</f>
        <v>128</v>
      </c>
      <c r="S9" s="9">
        <f t="shared" si="1"/>
        <v>128</v>
      </c>
      <c r="T9" s="14">
        <f t="shared" si="2"/>
        <v>266</v>
      </c>
      <c r="U9" s="14">
        <f t="shared" si="3"/>
        <v>7</v>
      </c>
    </row>
    <row r="10" spans="1:21" ht="14.25" customHeight="1" x14ac:dyDescent="0.2">
      <c r="A10" s="67" t="s">
        <v>58</v>
      </c>
      <c r="B10" s="67" t="s">
        <v>59</v>
      </c>
      <c r="C10" s="67" t="s">
        <v>60</v>
      </c>
      <c r="D10" s="67" t="s">
        <v>21</v>
      </c>
      <c r="E10" s="15" t="s">
        <v>22</v>
      </c>
      <c r="F10" s="67" t="s">
        <v>23</v>
      </c>
      <c r="G10" s="67">
        <f>LOOKUP(BENJAMINES!$F$3:$F$21,'TABLE DE VALEURS'!$A$1:$B$132)</f>
        <v>0</v>
      </c>
      <c r="H10" s="67">
        <v>3</v>
      </c>
      <c r="I10" s="67">
        <f>LOOKUP(BENJAMINES!$H$3:H$21,'TABLE DE VALEURS'!$A$1:$B$132)</f>
        <v>141</v>
      </c>
      <c r="J10" s="9">
        <f t="shared" si="0"/>
        <v>141</v>
      </c>
      <c r="K10" s="67" t="s">
        <v>23</v>
      </c>
      <c r="L10" s="67">
        <f>LOOKUP(BENJAMINES!$K$3:K$21,'TABLE DE VALEURS'!$A$1:$B$132)</f>
        <v>0</v>
      </c>
      <c r="M10" s="67" t="s">
        <v>23</v>
      </c>
      <c r="N10" s="67">
        <f>LOOKUP(BENJAMINES!$M$3:M$21,'TABLE DE VALEURS'!$A$1:$B$132)</f>
        <v>0</v>
      </c>
      <c r="O10" s="67" t="s">
        <v>23</v>
      </c>
      <c r="P10" s="67">
        <f>LOOKUP(BENJAMINES!$O$3:O$21,'TABLE DE VALEURS'!$A$1:$B$132)</f>
        <v>0</v>
      </c>
      <c r="Q10" s="67" t="s">
        <v>23</v>
      </c>
      <c r="R10" s="67">
        <f>LOOKUP(BENJAMINES!$Q$3:Q$21,'TABLE DE VALEURS'!$A$1:$B$132)</f>
        <v>0</v>
      </c>
      <c r="S10" s="9">
        <f t="shared" si="1"/>
        <v>0</v>
      </c>
      <c r="T10" s="14">
        <f t="shared" si="2"/>
        <v>141</v>
      </c>
      <c r="U10" s="68">
        <f t="shared" si="3"/>
        <v>8</v>
      </c>
    </row>
    <row r="11" spans="1:21" ht="14.25" customHeight="1" x14ac:dyDescent="0.2">
      <c r="A11" s="15" t="s">
        <v>63</v>
      </c>
      <c r="B11" s="15" t="s">
        <v>64</v>
      </c>
      <c r="C11" s="6" t="s">
        <v>48</v>
      </c>
      <c r="D11" s="5" t="s">
        <v>21</v>
      </c>
      <c r="E11" s="5" t="s">
        <v>22</v>
      </c>
      <c r="F11" s="9">
        <v>6</v>
      </c>
      <c r="G11" s="9">
        <f>LOOKUP(BENJAMINES!$F$3:$F$21,'TABLE DE VALEURS'!$A$1:$B$132)</f>
        <v>134</v>
      </c>
      <c r="H11" s="9">
        <v>7</v>
      </c>
      <c r="I11" s="9">
        <f>LOOKUP(BENJAMINES!$H$3:H$21,'TABLE DE VALEURS'!$A$1:$B$132)</f>
        <v>132</v>
      </c>
      <c r="J11" s="9">
        <f t="shared" si="0"/>
        <v>134</v>
      </c>
      <c r="K11" s="9" t="s">
        <v>23</v>
      </c>
      <c r="L11" s="9">
        <f>LOOKUP(BENJAMINES!$K$3:K$21,'TABLE DE VALEURS'!$A$1:$B$132)</f>
        <v>0</v>
      </c>
      <c r="M11" s="9" t="s">
        <v>23</v>
      </c>
      <c r="N11" s="9">
        <f>LOOKUP(BENJAMINES!$M$3:M$21,'TABLE DE VALEURS'!$A$1:$B$132)</f>
        <v>0</v>
      </c>
      <c r="O11" s="9" t="s">
        <v>23</v>
      </c>
      <c r="P11" s="9">
        <f>LOOKUP(BENJAMINES!$O$3:O$21,'TABLE DE VALEURS'!$A$1:$B$132)</f>
        <v>0</v>
      </c>
      <c r="Q11" s="9" t="s">
        <v>23</v>
      </c>
      <c r="R11" s="9">
        <f>LOOKUP(BENJAMINES!$Q$3:Q$21,'TABLE DE VALEURS'!$A$1:$B$132)</f>
        <v>0</v>
      </c>
      <c r="S11" s="9">
        <f t="shared" si="1"/>
        <v>0</v>
      </c>
      <c r="T11" s="14">
        <f t="shared" si="2"/>
        <v>134</v>
      </c>
      <c r="U11" s="14">
        <f t="shared" si="3"/>
        <v>9</v>
      </c>
    </row>
    <row r="12" spans="1:21" ht="14.25" customHeight="1" x14ac:dyDescent="0.2">
      <c r="A12" s="15" t="s">
        <v>68</v>
      </c>
      <c r="B12" s="15" t="s">
        <v>69</v>
      </c>
      <c r="C12" s="6" t="s">
        <v>70</v>
      </c>
      <c r="D12" s="15" t="s">
        <v>21</v>
      </c>
      <c r="E12" s="15" t="s">
        <v>22</v>
      </c>
      <c r="F12" s="9" t="s">
        <v>23</v>
      </c>
      <c r="G12" s="9">
        <f>LOOKUP(BENJAMINES!$F$3:$F$21,'TABLE DE VALEURS'!$A$1:$B$132)</f>
        <v>0</v>
      </c>
      <c r="H12" s="9">
        <v>9</v>
      </c>
      <c r="I12" s="9">
        <f>LOOKUP(BENJAMINES!$H$3:H$21,'TABLE DE VALEURS'!$A$1:$B$132)</f>
        <v>128</v>
      </c>
      <c r="J12" s="9">
        <f t="shared" si="0"/>
        <v>128</v>
      </c>
      <c r="K12" s="9" t="s">
        <v>23</v>
      </c>
      <c r="L12" s="9">
        <f>LOOKUP(BENJAMINES!$K$3:K$21,'TABLE DE VALEURS'!$A$1:$B$132)</f>
        <v>0</v>
      </c>
      <c r="M12" s="9" t="s">
        <v>23</v>
      </c>
      <c r="N12" s="9">
        <f>LOOKUP(BENJAMINES!$M$3:M$21,'TABLE DE VALEURS'!$A$1:$B$132)</f>
        <v>0</v>
      </c>
      <c r="O12" s="9" t="s">
        <v>23</v>
      </c>
      <c r="P12" s="9">
        <f>LOOKUP(BENJAMINES!$O$3:O$21,'TABLE DE VALEURS'!$A$1:$B$132)</f>
        <v>0</v>
      </c>
      <c r="Q12" s="9" t="s">
        <v>23</v>
      </c>
      <c r="R12" s="9">
        <f>LOOKUP(BENJAMINES!$Q$3:Q$21,'TABLE DE VALEURS'!$A$1:$B$132)</f>
        <v>0</v>
      </c>
      <c r="S12" s="9">
        <f t="shared" si="1"/>
        <v>0</v>
      </c>
      <c r="T12" s="14">
        <f t="shared" si="2"/>
        <v>128</v>
      </c>
      <c r="U12" s="14">
        <f t="shared" si="3"/>
        <v>10</v>
      </c>
    </row>
    <row r="13" spans="1:21" ht="14.25" customHeight="1" x14ac:dyDescent="0.2">
      <c r="A13" s="67" t="s">
        <v>73</v>
      </c>
      <c r="B13" s="67" t="s">
        <v>74</v>
      </c>
      <c r="C13" s="67" t="s">
        <v>60</v>
      </c>
      <c r="D13" s="67" t="s">
        <v>21</v>
      </c>
      <c r="E13" s="15" t="s">
        <v>22</v>
      </c>
      <c r="F13" s="67" t="s">
        <v>23</v>
      </c>
      <c r="G13" s="67">
        <f>LOOKUP(BENJAMINES!$F$3:$F$21,'TABLE DE VALEURS'!$A$1:$B$132)</f>
        <v>0</v>
      </c>
      <c r="H13" s="67">
        <v>10</v>
      </c>
      <c r="I13" s="67">
        <f>LOOKUP(BENJAMINES!$H$3:H$21,'TABLE DE VALEURS'!$A$1:$B$132)</f>
        <v>126</v>
      </c>
      <c r="J13" s="9">
        <f t="shared" si="0"/>
        <v>126</v>
      </c>
      <c r="K13" s="67" t="s">
        <v>23</v>
      </c>
      <c r="L13" s="67">
        <f>LOOKUP(BENJAMINES!$K$3:K$21,'TABLE DE VALEURS'!$A$1:$B$132)</f>
        <v>0</v>
      </c>
      <c r="M13" s="67" t="s">
        <v>23</v>
      </c>
      <c r="N13" s="67">
        <f>LOOKUP(BENJAMINES!$M$3:M$21,'TABLE DE VALEURS'!$A$1:$B$132)</f>
        <v>0</v>
      </c>
      <c r="O13" s="67" t="s">
        <v>23</v>
      </c>
      <c r="P13" s="67">
        <f>LOOKUP(BENJAMINES!$O$3:O$21,'TABLE DE VALEURS'!$A$1:$B$132)</f>
        <v>0</v>
      </c>
      <c r="Q13" s="67" t="s">
        <v>23</v>
      </c>
      <c r="R13" s="67">
        <f>LOOKUP(BENJAMINES!$Q$3:Q$21,'TABLE DE VALEURS'!$A$1:$B$132)</f>
        <v>0</v>
      </c>
      <c r="S13" s="9">
        <f t="shared" si="1"/>
        <v>0</v>
      </c>
      <c r="T13" s="14">
        <f t="shared" si="2"/>
        <v>126</v>
      </c>
      <c r="U13" s="68">
        <f t="shared" si="3"/>
        <v>11</v>
      </c>
    </row>
    <row r="14" spans="1:21" ht="14.25" customHeight="1" x14ac:dyDescent="0.2">
      <c r="A14" s="67" t="s">
        <v>77</v>
      </c>
      <c r="B14" s="67" t="s">
        <v>78</v>
      </c>
      <c r="C14" s="67" t="s">
        <v>60</v>
      </c>
      <c r="D14" s="67" t="s">
        <v>21</v>
      </c>
      <c r="E14" s="15" t="s">
        <v>22</v>
      </c>
      <c r="F14" s="67" t="s">
        <v>23</v>
      </c>
      <c r="G14" s="67">
        <f>LOOKUP(BENJAMINES!$F$3:$F$21,'TABLE DE VALEURS'!$A$1:$B$132)</f>
        <v>0</v>
      </c>
      <c r="H14" s="67">
        <v>11</v>
      </c>
      <c r="I14" s="67">
        <f>LOOKUP(BENJAMINES!$H$3:H$21,'TABLE DE VALEURS'!$A$1:$B$132)</f>
        <v>124</v>
      </c>
      <c r="J14" s="9">
        <f t="shared" si="0"/>
        <v>124</v>
      </c>
      <c r="K14" s="67" t="s">
        <v>23</v>
      </c>
      <c r="L14" s="67">
        <f>LOOKUP(BENJAMINES!$K$3:K$21,'TABLE DE VALEURS'!$A$1:$B$132)</f>
        <v>0</v>
      </c>
      <c r="M14" s="67" t="s">
        <v>23</v>
      </c>
      <c r="N14" s="67">
        <f>LOOKUP(BENJAMINES!$M$3:M$21,'TABLE DE VALEURS'!$A$1:$B$132)</f>
        <v>0</v>
      </c>
      <c r="O14" s="67" t="s">
        <v>23</v>
      </c>
      <c r="P14" s="67">
        <f>LOOKUP(BENJAMINES!$O$3:O$21,'TABLE DE VALEURS'!$A$1:$B$132)</f>
        <v>0</v>
      </c>
      <c r="Q14" s="67" t="s">
        <v>23</v>
      </c>
      <c r="R14" s="67">
        <f>LOOKUP(BENJAMINES!$Q$3:Q$21,'TABLE DE VALEURS'!$A$1:$B$132)</f>
        <v>0</v>
      </c>
      <c r="S14" s="9">
        <f t="shared" si="1"/>
        <v>0</v>
      </c>
      <c r="T14" s="14">
        <f t="shared" si="2"/>
        <v>124</v>
      </c>
      <c r="U14" s="68">
        <f t="shared" si="3"/>
        <v>12</v>
      </c>
    </row>
    <row r="15" spans="1:21" ht="14.25" customHeight="1" x14ac:dyDescent="0.2">
      <c r="A15" s="15" t="s">
        <v>86</v>
      </c>
      <c r="B15" s="15" t="s">
        <v>87</v>
      </c>
      <c r="C15" s="6" t="s">
        <v>48</v>
      </c>
      <c r="D15" s="15" t="s">
        <v>21</v>
      </c>
      <c r="E15" s="15" t="s">
        <v>22</v>
      </c>
      <c r="F15" s="9" t="s">
        <v>23</v>
      </c>
      <c r="G15" s="9">
        <f>LOOKUP(BENJAMINES!$F$3:$F$21,'TABLE DE VALEURS'!$A$1:$B$132)</f>
        <v>0</v>
      </c>
      <c r="H15" s="9" t="s">
        <v>23</v>
      </c>
      <c r="I15" s="9">
        <f>LOOKUP(BENJAMINES!$H$3:H$21,'TABLE DE VALEURS'!$A$1:$B$132)</f>
        <v>0</v>
      </c>
      <c r="J15" s="9">
        <f t="shared" si="0"/>
        <v>0</v>
      </c>
      <c r="K15" s="9" t="s">
        <v>23</v>
      </c>
      <c r="L15" s="9">
        <f>LOOKUP(BENJAMINES!$K$3:K$21,'TABLE DE VALEURS'!$A$1:$B$132)</f>
        <v>0</v>
      </c>
      <c r="M15" s="9" t="s">
        <v>23</v>
      </c>
      <c r="N15" s="9">
        <f>LOOKUP(BENJAMINES!$M$3:M$21,'TABLE DE VALEURS'!$A$1:$B$132)</f>
        <v>0</v>
      </c>
      <c r="O15" s="9">
        <v>12</v>
      </c>
      <c r="P15" s="9">
        <f>LOOKUP(BENJAMINES!$O$3:O$21,'TABLE DE VALEURS'!$A$1:$B$132)</f>
        <v>122</v>
      </c>
      <c r="Q15" s="9" t="s">
        <v>23</v>
      </c>
      <c r="R15" s="9">
        <f>LOOKUP(BENJAMINES!$Q$3:Q$21,'TABLE DE VALEURS'!$A$1:$B$132)</f>
        <v>0</v>
      </c>
      <c r="S15" s="9">
        <f t="shared" si="1"/>
        <v>0</v>
      </c>
      <c r="T15" s="14">
        <f t="shared" si="2"/>
        <v>122</v>
      </c>
      <c r="U15" s="14">
        <f t="shared" si="3"/>
        <v>13</v>
      </c>
    </row>
    <row r="16" spans="1:21" ht="14.25" customHeight="1" x14ac:dyDescent="0.2">
      <c r="A16" s="15" t="s">
        <v>92</v>
      </c>
      <c r="B16" s="15" t="s">
        <v>93</v>
      </c>
      <c r="C16" s="6" t="s">
        <v>36</v>
      </c>
      <c r="D16" s="15" t="s">
        <v>21</v>
      </c>
      <c r="E16" s="15" t="s">
        <v>22</v>
      </c>
      <c r="F16" s="9" t="s">
        <v>23</v>
      </c>
      <c r="G16" s="9">
        <f>LOOKUP(BENJAMINES!$F$3:$F$21,'TABLE DE VALEURS'!$A$1:$B$132)</f>
        <v>0</v>
      </c>
      <c r="H16" s="9">
        <v>13</v>
      </c>
      <c r="I16" s="9">
        <f>LOOKUP(BENJAMINES!$H$3:H$21,'TABLE DE VALEURS'!$A$1:$B$132)</f>
        <v>120</v>
      </c>
      <c r="J16" s="9">
        <f t="shared" si="0"/>
        <v>120</v>
      </c>
      <c r="K16" s="9" t="s">
        <v>23</v>
      </c>
      <c r="L16" s="9">
        <f>LOOKUP(BENJAMINES!$K$3:K$21,'TABLE DE VALEURS'!$A$1:$B$132)</f>
        <v>0</v>
      </c>
      <c r="M16" s="9" t="s">
        <v>23</v>
      </c>
      <c r="N16" s="9">
        <f>LOOKUP(BENJAMINES!$M$3:M$21,'TABLE DE VALEURS'!$A$1:$B$132)</f>
        <v>0</v>
      </c>
      <c r="O16" s="9" t="s">
        <v>23</v>
      </c>
      <c r="P16" s="9">
        <f>LOOKUP(BENJAMINES!$O$3:O$21,'TABLE DE VALEURS'!$A$1:$B$132)</f>
        <v>0</v>
      </c>
      <c r="Q16" s="9" t="s">
        <v>23</v>
      </c>
      <c r="R16" s="9">
        <f>LOOKUP(BENJAMINES!$Q$3:Q$21,'TABLE DE VALEURS'!$A$1:$B$132)</f>
        <v>0</v>
      </c>
      <c r="S16" s="9">
        <f t="shared" si="1"/>
        <v>0</v>
      </c>
      <c r="T16" s="14">
        <f t="shared" si="2"/>
        <v>120</v>
      </c>
      <c r="U16" s="14">
        <f t="shared" si="3"/>
        <v>14</v>
      </c>
    </row>
    <row r="17" spans="1:21" ht="14.25" customHeight="1" x14ac:dyDescent="0.2">
      <c r="A17" s="5" t="s">
        <v>96</v>
      </c>
      <c r="B17" s="5" t="s">
        <v>97</v>
      </c>
      <c r="C17" s="6" t="s">
        <v>70</v>
      </c>
      <c r="D17" s="15" t="s">
        <v>21</v>
      </c>
      <c r="E17" s="15" t="s">
        <v>22</v>
      </c>
      <c r="F17" s="9" t="s">
        <v>23</v>
      </c>
      <c r="G17" s="9">
        <f>LOOKUP(BENJAMINES!$F$3:$F$21,'TABLE DE VALEURS'!$A$1:$B$132)</f>
        <v>0</v>
      </c>
      <c r="H17" s="9">
        <v>14</v>
      </c>
      <c r="I17" s="9">
        <f>LOOKUP(BENJAMINES!$H$3:H$21,'TABLE DE VALEURS'!$A$1:$B$132)</f>
        <v>118</v>
      </c>
      <c r="J17" s="9">
        <f t="shared" si="0"/>
        <v>118</v>
      </c>
      <c r="K17" s="9" t="s">
        <v>23</v>
      </c>
      <c r="L17" s="9">
        <f>LOOKUP(BENJAMINES!$K$3:K$21,'TABLE DE VALEURS'!$A$1:$B$132)</f>
        <v>0</v>
      </c>
      <c r="M17" s="9" t="s">
        <v>23</v>
      </c>
      <c r="N17" s="9">
        <f>LOOKUP(BENJAMINES!$M$3:M$21,'TABLE DE VALEURS'!$A$1:$B$132)</f>
        <v>0</v>
      </c>
      <c r="O17" s="9" t="s">
        <v>23</v>
      </c>
      <c r="P17" s="9">
        <f>LOOKUP(BENJAMINES!$O$3:O$21,'TABLE DE VALEURS'!$A$1:$B$132)</f>
        <v>0</v>
      </c>
      <c r="Q17" s="9" t="s">
        <v>23</v>
      </c>
      <c r="R17" s="9">
        <f>LOOKUP(BENJAMINES!$Q$3:Q$21,'TABLE DE VALEURS'!$A$1:$B$132)</f>
        <v>0</v>
      </c>
      <c r="S17" s="9">
        <f t="shared" si="1"/>
        <v>0</v>
      </c>
      <c r="T17" s="14">
        <f t="shared" si="2"/>
        <v>118</v>
      </c>
      <c r="U17" s="14">
        <f t="shared" si="3"/>
        <v>15</v>
      </c>
    </row>
    <row r="18" spans="1:21" ht="14.25" customHeight="1" x14ac:dyDescent="0.2">
      <c r="A18" s="5" t="s">
        <v>102</v>
      </c>
      <c r="B18" s="5" t="s">
        <v>103</v>
      </c>
      <c r="C18" s="6" t="s">
        <v>30</v>
      </c>
      <c r="D18" s="15" t="s">
        <v>21</v>
      </c>
      <c r="E18" s="15" t="s">
        <v>22</v>
      </c>
      <c r="F18" s="9" t="s">
        <v>23</v>
      </c>
      <c r="G18" s="9">
        <f>LOOKUP(BENJAMINES!$F$3:$F$21,'TABLE DE VALEURS'!$A$1:$B$132)</f>
        <v>0</v>
      </c>
      <c r="H18" s="9" t="s">
        <v>23</v>
      </c>
      <c r="I18" s="9">
        <f>LOOKUP(BENJAMINES!$H$3:H$21,'TABLE DE VALEURS'!$A$1:$B$132)</f>
        <v>0</v>
      </c>
      <c r="J18" s="9">
        <f t="shared" si="0"/>
        <v>0</v>
      </c>
      <c r="K18" s="9" t="s">
        <v>23</v>
      </c>
      <c r="L18" s="9">
        <f>LOOKUP(BENJAMINES!$K$3:K$21,'TABLE DE VALEURS'!$A$1:$B$132)</f>
        <v>0</v>
      </c>
      <c r="M18" s="9" t="s">
        <v>23</v>
      </c>
      <c r="N18" s="9">
        <f>LOOKUP(BENJAMINES!$M$3:M$21,'TABLE DE VALEURS'!$A$1:$B$132)</f>
        <v>0</v>
      </c>
      <c r="O18" s="9" t="s">
        <v>46</v>
      </c>
      <c r="P18" s="9">
        <f>LOOKUP(BENJAMINES!$O$3:O$21,'TABLE DE VALEURS'!$A$1:$B$132)</f>
        <v>0</v>
      </c>
      <c r="Q18" s="9">
        <v>14</v>
      </c>
      <c r="R18" s="9">
        <f>LOOKUP(BENJAMINES!$Q$3:Q$21,'TABLE DE VALEURS'!$A$1:$B$132)</f>
        <v>118</v>
      </c>
      <c r="S18" s="9">
        <f t="shared" si="1"/>
        <v>118</v>
      </c>
      <c r="T18" s="14">
        <f t="shared" si="2"/>
        <v>118</v>
      </c>
      <c r="U18" s="14">
        <f t="shared" si="3"/>
        <v>15</v>
      </c>
    </row>
    <row r="19" spans="1:21" ht="14.25" customHeight="1" x14ac:dyDescent="0.2">
      <c r="A19" s="15" t="s">
        <v>108</v>
      </c>
      <c r="B19" s="15" t="s">
        <v>109</v>
      </c>
      <c r="C19" s="6" t="s">
        <v>110</v>
      </c>
      <c r="D19" s="15" t="s">
        <v>21</v>
      </c>
      <c r="E19" s="15" t="s">
        <v>22</v>
      </c>
      <c r="F19" s="9" t="s">
        <v>23</v>
      </c>
      <c r="G19" s="9">
        <f>LOOKUP(BENJAMINES!$F$3:$F$21,'TABLE DE VALEURS'!$A$1:$B$132)</f>
        <v>0</v>
      </c>
      <c r="H19" s="9" t="s">
        <v>46</v>
      </c>
      <c r="I19" s="9">
        <f>LOOKUP(BENJAMINES!$H$3:H$21,'TABLE DE VALEURS'!$A$1:$B$132)</f>
        <v>0</v>
      </c>
      <c r="J19" s="9">
        <f t="shared" si="0"/>
        <v>0</v>
      </c>
      <c r="K19" s="9" t="s">
        <v>23</v>
      </c>
      <c r="L19" s="9">
        <f>LOOKUP(BENJAMINES!$K$3:K$21,'TABLE DE VALEURS'!$A$1:$B$132)</f>
        <v>0</v>
      </c>
      <c r="M19" s="9" t="s">
        <v>23</v>
      </c>
      <c r="N19" s="9">
        <f>LOOKUP(BENJAMINES!$M$3:M$21,'TABLE DE VALEURS'!$A$1:$B$132)</f>
        <v>0</v>
      </c>
      <c r="O19" s="9" t="s">
        <v>46</v>
      </c>
      <c r="P19" s="9">
        <f>LOOKUP(BENJAMINES!$O$3:O$21,'TABLE DE VALEURS'!$A$1:$B$132)</f>
        <v>0</v>
      </c>
      <c r="Q19" s="9" t="s">
        <v>46</v>
      </c>
      <c r="R19" s="9">
        <f>LOOKUP(BENJAMINES!$Q$3:Q$21,'TABLE DE VALEURS'!$A$1:$B$132)</f>
        <v>0</v>
      </c>
      <c r="S19" s="9">
        <f t="shared" si="1"/>
        <v>0</v>
      </c>
      <c r="T19" s="14">
        <f t="shared" si="2"/>
        <v>0</v>
      </c>
      <c r="U19" s="14">
        <f t="shared" si="3"/>
        <v>17</v>
      </c>
    </row>
    <row r="20" spans="1:21" ht="14.25" customHeight="1" x14ac:dyDescent="0.2">
      <c r="A20" s="67" t="s">
        <v>114</v>
      </c>
      <c r="B20" s="67" t="s">
        <v>116</v>
      </c>
      <c r="C20" s="67" t="s">
        <v>60</v>
      </c>
      <c r="D20" s="67" t="s">
        <v>21</v>
      </c>
      <c r="E20" s="15" t="s">
        <v>22</v>
      </c>
      <c r="F20" s="67" t="s">
        <v>23</v>
      </c>
      <c r="G20" s="67">
        <f>LOOKUP(BENJAMINES!$F$3:$F$21,'TABLE DE VALEURS'!$A$1:$B$132)</f>
        <v>0</v>
      </c>
      <c r="H20" s="67" t="s">
        <v>23</v>
      </c>
      <c r="I20" s="67">
        <f>LOOKUP(BENJAMINES!$H$3:H$21,'TABLE DE VALEURS'!$A$1:$B$132)</f>
        <v>0</v>
      </c>
      <c r="J20" s="9">
        <f t="shared" si="0"/>
        <v>0</v>
      </c>
      <c r="K20" s="67" t="s">
        <v>23</v>
      </c>
      <c r="L20" s="67">
        <f>LOOKUP(BENJAMINES!$K$3:K$21,'TABLE DE VALEURS'!$A$1:$B$132)</f>
        <v>0</v>
      </c>
      <c r="M20" s="67" t="s">
        <v>23</v>
      </c>
      <c r="N20" s="67">
        <f>LOOKUP(BENJAMINES!$M$3:M$21,'TABLE DE VALEURS'!$A$1:$B$132)</f>
        <v>0</v>
      </c>
      <c r="O20" s="67" t="s">
        <v>23</v>
      </c>
      <c r="P20" s="67">
        <f>LOOKUP(BENJAMINES!$O$3:O$21,'TABLE DE VALEURS'!$A$1:$B$132)</f>
        <v>0</v>
      </c>
      <c r="Q20" s="67" t="s">
        <v>23</v>
      </c>
      <c r="R20" s="67">
        <f>LOOKUP(BENJAMINES!$Q$3:Q$21,'TABLE DE VALEURS'!$A$1:$B$132)</f>
        <v>0</v>
      </c>
      <c r="S20" s="9">
        <f t="shared" si="1"/>
        <v>0</v>
      </c>
      <c r="T20" s="14">
        <f t="shared" si="2"/>
        <v>0</v>
      </c>
      <c r="U20" s="68">
        <f t="shared" si="3"/>
        <v>17</v>
      </c>
    </row>
    <row r="21" spans="1:21" ht="14.25" customHeight="1" thickBot="1" x14ac:dyDescent="0.25">
      <c r="A21" s="67" t="s">
        <v>120</v>
      </c>
      <c r="B21" s="67" t="s">
        <v>121</v>
      </c>
      <c r="C21" s="67" t="s">
        <v>60</v>
      </c>
      <c r="D21" s="67" t="s">
        <v>21</v>
      </c>
      <c r="E21" s="15" t="s">
        <v>22</v>
      </c>
      <c r="F21" s="67" t="s">
        <v>23</v>
      </c>
      <c r="G21" s="67">
        <f>LOOKUP(BENJAMINES!$F$3:$F$21,'TABLE DE VALEURS'!$A$1:$B$132)</f>
        <v>0</v>
      </c>
      <c r="H21" s="67" t="s">
        <v>23</v>
      </c>
      <c r="I21" s="67">
        <f>LOOKUP(BENJAMINES!$H$3:H$21,'TABLE DE VALEURS'!$A$1:$B$132)</f>
        <v>0</v>
      </c>
      <c r="J21" s="9">
        <f t="shared" si="0"/>
        <v>0</v>
      </c>
      <c r="K21" s="67" t="s">
        <v>23</v>
      </c>
      <c r="L21" s="67">
        <f>LOOKUP(BENJAMINES!$K$3:K$21,'TABLE DE VALEURS'!$A$1:$B$132)</f>
        <v>0</v>
      </c>
      <c r="M21" s="67" t="s">
        <v>23</v>
      </c>
      <c r="N21" s="67">
        <f>LOOKUP(BENJAMINES!$M$3:M$21,'TABLE DE VALEURS'!$A$1:$B$132)</f>
        <v>0</v>
      </c>
      <c r="O21" s="67" t="s">
        <v>23</v>
      </c>
      <c r="P21" s="67">
        <f>LOOKUP(BENJAMINES!$O$3:O$21,'TABLE DE VALEURS'!$A$1:$B$132)</f>
        <v>0</v>
      </c>
      <c r="Q21" s="67" t="s">
        <v>23</v>
      </c>
      <c r="R21" s="67">
        <f>LOOKUP(BENJAMINES!$Q$3:Q$21,'TABLE DE VALEURS'!$A$1:$B$132)</f>
        <v>0</v>
      </c>
      <c r="S21" s="9">
        <f t="shared" si="1"/>
        <v>0</v>
      </c>
      <c r="T21" s="14">
        <f t="shared" si="2"/>
        <v>0</v>
      </c>
      <c r="U21" s="68">
        <f t="shared" si="3"/>
        <v>17</v>
      </c>
    </row>
  </sheetData>
  <mergeCells count="13">
    <mergeCell ref="U1:U2"/>
    <mergeCell ref="T1:T2"/>
    <mergeCell ref="M1:N1"/>
    <mergeCell ref="K1:L1"/>
    <mergeCell ref="Q1:R1"/>
    <mergeCell ref="O1:P1"/>
    <mergeCell ref="H1:I1"/>
    <mergeCell ref="B1:B2"/>
    <mergeCell ref="D1:D2"/>
    <mergeCell ref="C1:C2"/>
    <mergeCell ref="A1:A2"/>
    <mergeCell ref="F1:G1"/>
    <mergeCell ref="E1:E2"/>
  </mergeCells>
  <conditionalFormatting sqref="Q1:R21">
    <cfRule type="notContainsBlanks" dxfId="0" priority="1">
      <formula>LEN(TRIM(Q1))&gt;0</formula>
    </cfRule>
  </conditionalFormatting>
  <dataValidations count="1">
    <dataValidation type="list" allowBlank="1" showErrorMessage="1" sqref="C1" xr:uid="{00000000-0002-0000-0100-000000000000}">
      <formula1>clubs</formula1>
    </dataValidation>
  </dataValidations>
  <pageMargins left="0.7" right="0.7" top="0.75" bottom="0.75" header="0" footer="0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B1000"/>
  <sheetViews>
    <sheetView workbookViewId="0"/>
  </sheetViews>
  <sheetFormatPr baseColWidth="10" defaultColWidth="14.5" defaultRowHeight="15" customHeight="1" x14ac:dyDescent="0.2"/>
  <cols>
    <col min="1" max="6" width="10.5" customWidth="1"/>
    <col min="7" max="26" width="8.83203125" customWidth="1"/>
  </cols>
  <sheetData>
    <row r="1" spans="1:2" ht="14.25" customHeight="1" x14ac:dyDescent="0.2">
      <c r="A1" t="s">
        <v>15</v>
      </c>
      <c r="B1" t="s">
        <v>16</v>
      </c>
    </row>
    <row r="2" spans="1:2" ht="14.25" customHeight="1" x14ac:dyDescent="0.2">
      <c r="A2">
        <v>1</v>
      </c>
      <c r="B2">
        <v>150</v>
      </c>
    </row>
    <row r="3" spans="1:2" ht="14.25" customHeight="1" x14ac:dyDescent="0.2">
      <c r="A3">
        <v>2</v>
      </c>
      <c r="B3">
        <v>145</v>
      </c>
    </row>
    <row r="4" spans="1:2" ht="14.25" customHeight="1" x14ac:dyDescent="0.2">
      <c r="A4">
        <v>3</v>
      </c>
      <c r="B4">
        <v>141</v>
      </c>
    </row>
    <row r="5" spans="1:2" ht="14.25" customHeight="1" x14ac:dyDescent="0.2">
      <c r="A5">
        <v>4</v>
      </c>
      <c r="B5">
        <v>138</v>
      </c>
    </row>
    <row r="6" spans="1:2" ht="14.25" customHeight="1" x14ac:dyDescent="0.2">
      <c r="A6">
        <v>5</v>
      </c>
      <c r="B6">
        <v>136</v>
      </c>
    </row>
    <row r="7" spans="1:2" ht="14.25" customHeight="1" x14ac:dyDescent="0.2">
      <c r="A7">
        <v>6</v>
      </c>
      <c r="B7">
        <v>134</v>
      </c>
    </row>
    <row r="8" spans="1:2" ht="14.25" customHeight="1" x14ac:dyDescent="0.2">
      <c r="A8">
        <v>7</v>
      </c>
      <c r="B8">
        <v>132</v>
      </c>
    </row>
    <row r="9" spans="1:2" ht="14.25" customHeight="1" x14ac:dyDescent="0.2">
      <c r="A9">
        <v>8</v>
      </c>
      <c r="B9">
        <v>130</v>
      </c>
    </row>
    <row r="10" spans="1:2" ht="14.25" customHeight="1" x14ac:dyDescent="0.2">
      <c r="A10">
        <v>9</v>
      </c>
      <c r="B10">
        <v>128</v>
      </c>
    </row>
    <row r="11" spans="1:2" ht="14.25" customHeight="1" x14ac:dyDescent="0.2">
      <c r="A11">
        <v>10</v>
      </c>
      <c r="B11">
        <v>126</v>
      </c>
    </row>
    <row r="12" spans="1:2" ht="14.25" customHeight="1" x14ac:dyDescent="0.2">
      <c r="A12">
        <v>11</v>
      </c>
      <c r="B12">
        <v>124</v>
      </c>
    </row>
    <row r="13" spans="1:2" ht="14.25" customHeight="1" x14ac:dyDescent="0.2">
      <c r="A13">
        <v>12</v>
      </c>
      <c r="B13">
        <v>122</v>
      </c>
    </row>
    <row r="14" spans="1:2" ht="14.25" customHeight="1" x14ac:dyDescent="0.2">
      <c r="A14">
        <v>13</v>
      </c>
      <c r="B14">
        <v>120</v>
      </c>
    </row>
    <row r="15" spans="1:2" ht="14.25" customHeight="1" x14ac:dyDescent="0.2">
      <c r="A15">
        <v>14</v>
      </c>
      <c r="B15">
        <v>118</v>
      </c>
    </row>
    <row r="16" spans="1:2" ht="14.25" customHeight="1" x14ac:dyDescent="0.2">
      <c r="A16">
        <v>15</v>
      </c>
      <c r="B16">
        <v>117</v>
      </c>
    </row>
    <row r="17" spans="1:2" ht="14.25" customHeight="1" x14ac:dyDescent="0.2">
      <c r="A17">
        <v>16</v>
      </c>
      <c r="B17">
        <v>116</v>
      </c>
    </row>
    <row r="18" spans="1:2" ht="14.25" customHeight="1" x14ac:dyDescent="0.2">
      <c r="A18">
        <v>17</v>
      </c>
      <c r="B18">
        <v>115</v>
      </c>
    </row>
    <row r="19" spans="1:2" ht="14.25" customHeight="1" x14ac:dyDescent="0.2">
      <c r="A19">
        <v>18</v>
      </c>
      <c r="B19">
        <v>114</v>
      </c>
    </row>
    <row r="20" spans="1:2" ht="14.25" customHeight="1" x14ac:dyDescent="0.2">
      <c r="A20">
        <v>19</v>
      </c>
      <c r="B20">
        <v>113</v>
      </c>
    </row>
    <row r="21" spans="1:2" ht="14.25" customHeight="1" x14ac:dyDescent="0.2">
      <c r="A21">
        <v>20</v>
      </c>
      <c r="B21">
        <v>112</v>
      </c>
    </row>
    <row r="22" spans="1:2" ht="14.25" customHeight="1" x14ac:dyDescent="0.2">
      <c r="A22">
        <v>21</v>
      </c>
      <c r="B22">
        <v>111</v>
      </c>
    </row>
    <row r="23" spans="1:2" ht="14.25" customHeight="1" x14ac:dyDescent="0.2">
      <c r="A23">
        <v>22</v>
      </c>
      <c r="B23">
        <v>110</v>
      </c>
    </row>
    <row r="24" spans="1:2" ht="14.25" customHeight="1" x14ac:dyDescent="0.2">
      <c r="A24">
        <v>23</v>
      </c>
      <c r="B24">
        <v>109</v>
      </c>
    </row>
    <row r="25" spans="1:2" ht="14.25" customHeight="1" x14ac:dyDescent="0.2">
      <c r="A25">
        <v>24</v>
      </c>
      <c r="B25">
        <v>108</v>
      </c>
    </row>
    <row r="26" spans="1:2" ht="14.25" customHeight="1" x14ac:dyDescent="0.2">
      <c r="A26">
        <v>25</v>
      </c>
      <c r="B26">
        <v>107</v>
      </c>
    </row>
    <row r="27" spans="1:2" ht="14.25" customHeight="1" x14ac:dyDescent="0.2">
      <c r="A27">
        <v>26</v>
      </c>
      <c r="B27">
        <v>106</v>
      </c>
    </row>
    <row r="28" spans="1:2" ht="14.25" customHeight="1" x14ac:dyDescent="0.2">
      <c r="A28">
        <v>27</v>
      </c>
      <c r="B28">
        <v>105</v>
      </c>
    </row>
    <row r="29" spans="1:2" ht="14.25" customHeight="1" x14ac:dyDescent="0.2">
      <c r="A29">
        <v>28</v>
      </c>
      <c r="B29">
        <v>104</v>
      </c>
    </row>
    <row r="30" spans="1:2" ht="14.25" customHeight="1" x14ac:dyDescent="0.2">
      <c r="A30">
        <v>29</v>
      </c>
      <c r="B30">
        <v>103</v>
      </c>
    </row>
    <row r="31" spans="1:2" ht="14.25" customHeight="1" x14ac:dyDescent="0.2">
      <c r="A31">
        <v>30</v>
      </c>
      <c r="B31">
        <v>102</v>
      </c>
    </row>
    <row r="32" spans="1:2" ht="14.25" customHeight="1" x14ac:dyDescent="0.2">
      <c r="A32">
        <v>31</v>
      </c>
      <c r="B32">
        <v>101</v>
      </c>
    </row>
    <row r="33" spans="1:2" ht="14.25" customHeight="1" x14ac:dyDescent="0.2">
      <c r="A33">
        <v>32</v>
      </c>
      <c r="B33">
        <v>100</v>
      </c>
    </row>
    <row r="34" spans="1:2" ht="14.25" customHeight="1" x14ac:dyDescent="0.2">
      <c r="A34">
        <v>33</v>
      </c>
      <c r="B34">
        <v>99</v>
      </c>
    </row>
    <row r="35" spans="1:2" ht="14.25" customHeight="1" x14ac:dyDescent="0.2">
      <c r="A35">
        <v>34</v>
      </c>
      <c r="B35">
        <v>98</v>
      </c>
    </row>
    <row r="36" spans="1:2" ht="14.25" customHeight="1" x14ac:dyDescent="0.2">
      <c r="A36">
        <v>35</v>
      </c>
      <c r="B36">
        <v>97</v>
      </c>
    </row>
    <row r="37" spans="1:2" ht="14.25" customHeight="1" x14ac:dyDescent="0.2">
      <c r="A37">
        <v>36</v>
      </c>
      <c r="B37">
        <v>96</v>
      </c>
    </row>
    <row r="38" spans="1:2" ht="14.25" customHeight="1" x14ac:dyDescent="0.2">
      <c r="A38">
        <v>37</v>
      </c>
      <c r="B38">
        <v>95</v>
      </c>
    </row>
    <row r="39" spans="1:2" ht="14.25" customHeight="1" x14ac:dyDescent="0.2">
      <c r="A39">
        <v>38</v>
      </c>
      <c r="B39">
        <v>94</v>
      </c>
    </row>
    <row r="40" spans="1:2" ht="14.25" customHeight="1" x14ac:dyDescent="0.2">
      <c r="A40">
        <v>39</v>
      </c>
      <c r="B40">
        <v>93</v>
      </c>
    </row>
    <row r="41" spans="1:2" ht="14.25" customHeight="1" x14ac:dyDescent="0.2">
      <c r="A41">
        <v>40</v>
      </c>
      <c r="B41">
        <v>92</v>
      </c>
    </row>
    <row r="42" spans="1:2" ht="14.25" customHeight="1" x14ac:dyDescent="0.2">
      <c r="A42">
        <v>41</v>
      </c>
      <c r="B42">
        <v>91</v>
      </c>
    </row>
    <row r="43" spans="1:2" ht="14.25" customHeight="1" x14ac:dyDescent="0.2">
      <c r="A43">
        <v>42</v>
      </c>
      <c r="B43">
        <v>90</v>
      </c>
    </row>
    <row r="44" spans="1:2" ht="14.25" customHeight="1" x14ac:dyDescent="0.2">
      <c r="A44">
        <v>43</v>
      </c>
      <c r="B44">
        <v>89</v>
      </c>
    </row>
    <row r="45" spans="1:2" ht="14.25" customHeight="1" x14ac:dyDescent="0.2">
      <c r="A45">
        <v>44</v>
      </c>
      <c r="B45">
        <v>88</v>
      </c>
    </row>
    <row r="46" spans="1:2" ht="14.25" customHeight="1" x14ac:dyDescent="0.2">
      <c r="A46">
        <v>45</v>
      </c>
      <c r="B46">
        <v>87</v>
      </c>
    </row>
    <row r="47" spans="1:2" ht="14.25" customHeight="1" x14ac:dyDescent="0.2">
      <c r="A47">
        <v>46</v>
      </c>
      <c r="B47">
        <v>86</v>
      </c>
    </row>
    <row r="48" spans="1:2" ht="14.25" customHeight="1" x14ac:dyDescent="0.2">
      <c r="A48">
        <v>47</v>
      </c>
      <c r="B48">
        <v>85</v>
      </c>
    </row>
    <row r="49" spans="1:2" ht="14.25" customHeight="1" x14ac:dyDescent="0.2">
      <c r="A49">
        <v>48</v>
      </c>
      <c r="B49">
        <v>84</v>
      </c>
    </row>
    <row r="50" spans="1:2" ht="14.25" customHeight="1" x14ac:dyDescent="0.2">
      <c r="A50">
        <v>49</v>
      </c>
      <c r="B50">
        <v>83</v>
      </c>
    </row>
    <row r="51" spans="1:2" ht="14.25" customHeight="1" x14ac:dyDescent="0.2">
      <c r="A51">
        <v>50</v>
      </c>
      <c r="B51">
        <v>82</v>
      </c>
    </row>
    <row r="52" spans="1:2" ht="14.25" customHeight="1" x14ac:dyDescent="0.2">
      <c r="A52">
        <v>51</v>
      </c>
      <c r="B52">
        <v>81</v>
      </c>
    </row>
    <row r="53" spans="1:2" ht="14.25" customHeight="1" x14ac:dyDescent="0.2">
      <c r="A53">
        <v>52</v>
      </c>
      <c r="B53">
        <v>80</v>
      </c>
    </row>
    <row r="54" spans="1:2" ht="14.25" customHeight="1" x14ac:dyDescent="0.2">
      <c r="A54">
        <v>53</v>
      </c>
      <c r="B54">
        <v>79</v>
      </c>
    </row>
    <row r="55" spans="1:2" ht="14.25" customHeight="1" x14ac:dyDescent="0.2">
      <c r="A55">
        <v>54</v>
      </c>
      <c r="B55">
        <v>78</v>
      </c>
    </row>
    <row r="56" spans="1:2" ht="14.25" customHeight="1" x14ac:dyDescent="0.2">
      <c r="A56">
        <v>55</v>
      </c>
      <c r="B56">
        <v>77</v>
      </c>
    </row>
    <row r="57" spans="1:2" ht="14.25" customHeight="1" x14ac:dyDescent="0.2">
      <c r="A57">
        <v>56</v>
      </c>
      <c r="B57">
        <v>76</v>
      </c>
    </row>
    <row r="58" spans="1:2" ht="14.25" customHeight="1" x14ac:dyDescent="0.2">
      <c r="A58">
        <v>57</v>
      </c>
      <c r="B58">
        <v>75</v>
      </c>
    </row>
    <row r="59" spans="1:2" ht="14.25" customHeight="1" x14ac:dyDescent="0.2">
      <c r="A59">
        <v>58</v>
      </c>
      <c r="B59">
        <v>74</v>
      </c>
    </row>
    <row r="60" spans="1:2" ht="14.25" customHeight="1" x14ac:dyDescent="0.2">
      <c r="A60">
        <v>59</v>
      </c>
      <c r="B60">
        <v>73</v>
      </c>
    </row>
    <row r="61" spans="1:2" ht="14.25" customHeight="1" x14ac:dyDescent="0.2">
      <c r="A61">
        <v>60</v>
      </c>
      <c r="B61">
        <v>72</v>
      </c>
    </row>
    <row r="62" spans="1:2" ht="14.25" customHeight="1" x14ac:dyDescent="0.2">
      <c r="A62">
        <v>61</v>
      </c>
      <c r="B62">
        <v>71</v>
      </c>
    </row>
    <row r="63" spans="1:2" ht="14.25" customHeight="1" x14ac:dyDescent="0.2">
      <c r="A63">
        <v>62</v>
      </c>
      <c r="B63">
        <v>70</v>
      </c>
    </row>
    <row r="64" spans="1:2" ht="14.25" customHeight="1" x14ac:dyDescent="0.2">
      <c r="A64">
        <v>63</v>
      </c>
      <c r="B64">
        <v>69</v>
      </c>
    </row>
    <row r="65" spans="1:2" ht="14.25" customHeight="1" x14ac:dyDescent="0.2">
      <c r="A65">
        <v>64</v>
      </c>
      <c r="B65">
        <v>68</v>
      </c>
    </row>
    <row r="66" spans="1:2" ht="14.25" customHeight="1" x14ac:dyDescent="0.2">
      <c r="A66">
        <v>65</v>
      </c>
      <c r="B66">
        <v>67</v>
      </c>
    </row>
    <row r="67" spans="1:2" ht="14.25" customHeight="1" x14ac:dyDescent="0.2">
      <c r="A67">
        <v>66</v>
      </c>
      <c r="B67">
        <v>66</v>
      </c>
    </row>
    <row r="68" spans="1:2" ht="14.25" customHeight="1" x14ac:dyDescent="0.2">
      <c r="A68">
        <v>67</v>
      </c>
      <c r="B68">
        <v>65</v>
      </c>
    </row>
    <row r="69" spans="1:2" ht="14.25" customHeight="1" x14ac:dyDescent="0.2">
      <c r="A69">
        <v>68</v>
      </c>
      <c r="B69">
        <v>64</v>
      </c>
    </row>
    <row r="70" spans="1:2" ht="14.25" customHeight="1" x14ac:dyDescent="0.2">
      <c r="A70">
        <v>69</v>
      </c>
      <c r="B70">
        <v>63</v>
      </c>
    </row>
    <row r="71" spans="1:2" ht="14.25" customHeight="1" x14ac:dyDescent="0.2">
      <c r="A71">
        <v>70</v>
      </c>
      <c r="B71">
        <v>62</v>
      </c>
    </row>
    <row r="72" spans="1:2" ht="14.25" customHeight="1" x14ac:dyDescent="0.2">
      <c r="A72">
        <v>71</v>
      </c>
      <c r="B72">
        <v>61</v>
      </c>
    </row>
    <row r="73" spans="1:2" ht="14.25" customHeight="1" x14ac:dyDescent="0.2">
      <c r="A73">
        <v>72</v>
      </c>
      <c r="B73">
        <v>60</v>
      </c>
    </row>
    <row r="74" spans="1:2" ht="14.25" customHeight="1" x14ac:dyDescent="0.2">
      <c r="A74">
        <v>73</v>
      </c>
      <c r="B74">
        <v>59</v>
      </c>
    </row>
    <row r="75" spans="1:2" ht="14.25" customHeight="1" x14ac:dyDescent="0.2">
      <c r="A75">
        <v>74</v>
      </c>
      <c r="B75">
        <v>58</v>
      </c>
    </row>
    <row r="76" spans="1:2" ht="14.25" customHeight="1" x14ac:dyDescent="0.2">
      <c r="A76">
        <v>75</v>
      </c>
      <c r="B76">
        <v>57</v>
      </c>
    </row>
    <row r="77" spans="1:2" ht="14.25" customHeight="1" x14ac:dyDescent="0.2">
      <c r="A77">
        <v>76</v>
      </c>
      <c r="B77">
        <v>56</v>
      </c>
    </row>
    <row r="78" spans="1:2" ht="14.25" customHeight="1" x14ac:dyDescent="0.2">
      <c r="A78">
        <v>77</v>
      </c>
      <c r="B78">
        <v>55</v>
      </c>
    </row>
    <row r="79" spans="1:2" ht="14.25" customHeight="1" x14ac:dyDescent="0.2">
      <c r="A79">
        <v>78</v>
      </c>
      <c r="B79">
        <v>54</v>
      </c>
    </row>
    <row r="80" spans="1:2" ht="14.25" customHeight="1" x14ac:dyDescent="0.2">
      <c r="A80">
        <v>79</v>
      </c>
      <c r="B80">
        <v>53</v>
      </c>
    </row>
    <row r="81" spans="1:2" ht="14.25" customHeight="1" x14ac:dyDescent="0.2">
      <c r="A81">
        <v>80</v>
      </c>
      <c r="B81">
        <v>52</v>
      </c>
    </row>
    <row r="82" spans="1:2" ht="14.25" customHeight="1" x14ac:dyDescent="0.2">
      <c r="A82">
        <v>81</v>
      </c>
      <c r="B82">
        <v>51</v>
      </c>
    </row>
    <row r="83" spans="1:2" ht="14.25" customHeight="1" x14ac:dyDescent="0.2">
      <c r="A83">
        <v>82</v>
      </c>
      <c r="B83">
        <v>50</v>
      </c>
    </row>
    <row r="84" spans="1:2" ht="14.25" customHeight="1" x14ac:dyDescent="0.2">
      <c r="A84">
        <v>83</v>
      </c>
      <c r="B84">
        <v>49</v>
      </c>
    </row>
    <row r="85" spans="1:2" ht="14.25" customHeight="1" x14ac:dyDescent="0.2">
      <c r="A85">
        <v>84</v>
      </c>
      <c r="B85">
        <v>48</v>
      </c>
    </row>
    <row r="86" spans="1:2" ht="14.25" customHeight="1" x14ac:dyDescent="0.2">
      <c r="A86">
        <v>85</v>
      </c>
      <c r="B86">
        <v>47</v>
      </c>
    </row>
    <row r="87" spans="1:2" ht="14.25" customHeight="1" x14ac:dyDescent="0.2">
      <c r="A87">
        <v>86</v>
      </c>
      <c r="B87">
        <v>46</v>
      </c>
    </row>
    <row r="88" spans="1:2" ht="14.25" customHeight="1" x14ac:dyDescent="0.2">
      <c r="A88">
        <v>87</v>
      </c>
      <c r="B88">
        <v>45</v>
      </c>
    </row>
    <row r="89" spans="1:2" ht="14.25" customHeight="1" x14ac:dyDescent="0.2">
      <c r="A89">
        <v>88</v>
      </c>
      <c r="B89">
        <v>44</v>
      </c>
    </row>
    <row r="90" spans="1:2" ht="14.25" customHeight="1" x14ac:dyDescent="0.2">
      <c r="A90">
        <v>89</v>
      </c>
      <c r="B90">
        <v>43</v>
      </c>
    </row>
    <row r="91" spans="1:2" ht="14.25" customHeight="1" x14ac:dyDescent="0.2">
      <c r="A91">
        <v>90</v>
      </c>
      <c r="B91">
        <v>42</v>
      </c>
    </row>
    <row r="92" spans="1:2" ht="14.25" customHeight="1" x14ac:dyDescent="0.2">
      <c r="A92">
        <v>91</v>
      </c>
      <c r="B92">
        <v>41</v>
      </c>
    </row>
    <row r="93" spans="1:2" ht="14.25" customHeight="1" x14ac:dyDescent="0.2">
      <c r="A93">
        <v>92</v>
      </c>
      <c r="B93">
        <v>40</v>
      </c>
    </row>
    <row r="94" spans="1:2" ht="14.25" customHeight="1" x14ac:dyDescent="0.2">
      <c r="A94">
        <v>93</v>
      </c>
      <c r="B94">
        <v>39</v>
      </c>
    </row>
    <row r="95" spans="1:2" ht="14.25" customHeight="1" x14ac:dyDescent="0.2">
      <c r="A95">
        <v>94</v>
      </c>
      <c r="B95">
        <v>38</v>
      </c>
    </row>
    <row r="96" spans="1:2" ht="14.25" customHeight="1" x14ac:dyDescent="0.2">
      <c r="A96">
        <v>95</v>
      </c>
      <c r="B96">
        <v>37</v>
      </c>
    </row>
    <row r="97" spans="1:2" ht="14.25" customHeight="1" x14ac:dyDescent="0.2">
      <c r="A97">
        <v>96</v>
      </c>
      <c r="B97">
        <v>36</v>
      </c>
    </row>
    <row r="98" spans="1:2" ht="14.25" customHeight="1" x14ac:dyDescent="0.2">
      <c r="A98">
        <v>97</v>
      </c>
      <c r="B98">
        <v>35</v>
      </c>
    </row>
    <row r="99" spans="1:2" ht="14.25" customHeight="1" x14ac:dyDescent="0.2">
      <c r="A99">
        <v>98</v>
      </c>
      <c r="B99">
        <v>34</v>
      </c>
    </row>
    <row r="100" spans="1:2" ht="14.25" customHeight="1" x14ac:dyDescent="0.2">
      <c r="A100">
        <v>99</v>
      </c>
      <c r="B100">
        <v>33</v>
      </c>
    </row>
    <row r="101" spans="1:2" ht="14.25" customHeight="1" x14ac:dyDescent="0.2">
      <c r="A101">
        <v>100</v>
      </c>
      <c r="B101">
        <v>32</v>
      </c>
    </row>
    <row r="102" spans="1:2" ht="14.25" customHeight="1" x14ac:dyDescent="0.2">
      <c r="A102">
        <v>101</v>
      </c>
      <c r="B102">
        <v>31</v>
      </c>
    </row>
    <row r="103" spans="1:2" ht="14.25" customHeight="1" x14ac:dyDescent="0.2">
      <c r="A103">
        <v>102</v>
      </c>
      <c r="B103">
        <v>30</v>
      </c>
    </row>
    <row r="104" spans="1:2" ht="14.25" customHeight="1" x14ac:dyDescent="0.2">
      <c r="A104">
        <v>103</v>
      </c>
      <c r="B104">
        <v>29</v>
      </c>
    </row>
    <row r="105" spans="1:2" ht="14.25" customHeight="1" x14ac:dyDescent="0.2">
      <c r="A105">
        <v>104</v>
      </c>
      <c r="B105">
        <v>28</v>
      </c>
    </row>
    <row r="106" spans="1:2" ht="14.25" customHeight="1" x14ac:dyDescent="0.2">
      <c r="A106">
        <v>105</v>
      </c>
      <c r="B106">
        <v>27</v>
      </c>
    </row>
    <row r="107" spans="1:2" ht="14.25" customHeight="1" x14ac:dyDescent="0.2">
      <c r="A107">
        <v>106</v>
      </c>
      <c r="B107">
        <v>26</v>
      </c>
    </row>
    <row r="108" spans="1:2" ht="14.25" customHeight="1" x14ac:dyDescent="0.2">
      <c r="A108">
        <v>107</v>
      </c>
      <c r="B108">
        <v>25</v>
      </c>
    </row>
    <row r="109" spans="1:2" ht="14.25" customHeight="1" x14ac:dyDescent="0.2">
      <c r="A109">
        <v>108</v>
      </c>
      <c r="B109">
        <v>24</v>
      </c>
    </row>
    <row r="110" spans="1:2" ht="14.25" customHeight="1" x14ac:dyDescent="0.2">
      <c r="A110">
        <v>109</v>
      </c>
      <c r="B110">
        <v>23</v>
      </c>
    </row>
    <row r="111" spans="1:2" ht="14.25" customHeight="1" x14ac:dyDescent="0.2">
      <c r="A111">
        <v>110</v>
      </c>
      <c r="B111">
        <v>22</v>
      </c>
    </row>
    <row r="112" spans="1:2" ht="14.25" customHeight="1" x14ac:dyDescent="0.2">
      <c r="A112">
        <v>111</v>
      </c>
      <c r="B112">
        <v>21</v>
      </c>
    </row>
    <row r="113" spans="1:2" ht="14.25" customHeight="1" x14ac:dyDescent="0.2">
      <c r="A113">
        <v>112</v>
      </c>
      <c r="B113">
        <v>20</v>
      </c>
    </row>
    <row r="114" spans="1:2" ht="14.25" customHeight="1" x14ac:dyDescent="0.2">
      <c r="A114">
        <v>113</v>
      </c>
      <c r="B114">
        <v>19</v>
      </c>
    </row>
    <row r="115" spans="1:2" ht="14.25" customHeight="1" x14ac:dyDescent="0.2">
      <c r="A115">
        <v>114</v>
      </c>
      <c r="B115">
        <v>18</v>
      </c>
    </row>
    <row r="116" spans="1:2" ht="14.25" customHeight="1" x14ac:dyDescent="0.2">
      <c r="A116">
        <v>115</v>
      </c>
      <c r="B116">
        <v>17</v>
      </c>
    </row>
    <row r="117" spans="1:2" ht="14.25" customHeight="1" x14ac:dyDescent="0.2">
      <c r="A117">
        <v>116</v>
      </c>
      <c r="B117">
        <v>16</v>
      </c>
    </row>
    <row r="118" spans="1:2" ht="14.25" customHeight="1" x14ac:dyDescent="0.2">
      <c r="A118">
        <v>117</v>
      </c>
      <c r="B118">
        <v>15</v>
      </c>
    </row>
    <row r="119" spans="1:2" ht="14.25" customHeight="1" x14ac:dyDescent="0.2">
      <c r="A119">
        <v>118</v>
      </c>
      <c r="B119">
        <v>14</v>
      </c>
    </row>
    <row r="120" spans="1:2" ht="14.25" customHeight="1" x14ac:dyDescent="0.2">
      <c r="A120">
        <v>119</v>
      </c>
      <c r="B120">
        <v>13</v>
      </c>
    </row>
    <row r="121" spans="1:2" ht="14.25" customHeight="1" x14ac:dyDescent="0.2">
      <c r="A121">
        <v>120</v>
      </c>
      <c r="B121">
        <v>12</v>
      </c>
    </row>
    <row r="122" spans="1:2" ht="14.25" customHeight="1" x14ac:dyDescent="0.2">
      <c r="A122">
        <v>121</v>
      </c>
      <c r="B122">
        <v>11</v>
      </c>
    </row>
    <row r="123" spans="1:2" ht="14.25" customHeight="1" x14ac:dyDescent="0.2">
      <c r="A123">
        <v>122</v>
      </c>
      <c r="B123">
        <v>10</v>
      </c>
    </row>
    <row r="124" spans="1:2" ht="14.25" customHeight="1" x14ac:dyDescent="0.2">
      <c r="A124">
        <v>123</v>
      </c>
      <c r="B124">
        <v>9</v>
      </c>
    </row>
    <row r="125" spans="1:2" ht="14.25" customHeight="1" x14ac:dyDescent="0.2">
      <c r="A125">
        <v>124</v>
      </c>
      <c r="B125">
        <v>8</v>
      </c>
    </row>
    <row r="126" spans="1:2" ht="14.25" customHeight="1" x14ac:dyDescent="0.2">
      <c r="A126">
        <v>125</v>
      </c>
      <c r="B126">
        <v>7</v>
      </c>
    </row>
    <row r="127" spans="1:2" ht="14.25" customHeight="1" x14ac:dyDescent="0.2">
      <c r="A127">
        <v>126</v>
      </c>
      <c r="B127">
        <v>6</v>
      </c>
    </row>
    <row r="128" spans="1:2" ht="14.25" customHeight="1" x14ac:dyDescent="0.2">
      <c r="A128">
        <v>127</v>
      </c>
      <c r="B128">
        <v>5</v>
      </c>
    </row>
    <row r="129" spans="1:2" ht="14.25" customHeight="1" x14ac:dyDescent="0.2">
      <c r="A129">
        <v>128</v>
      </c>
      <c r="B129">
        <v>4</v>
      </c>
    </row>
    <row r="130" spans="1:2" ht="14.25" customHeight="1" x14ac:dyDescent="0.2">
      <c r="A130">
        <v>129</v>
      </c>
      <c r="B130">
        <v>3</v>
      </c>
    </row>
    <row r="131" spans="1:2" ht="14.25" customHeight="1" x14ac:dyDescent="0.2">
      <c r="A131">
        <v>130</v>
      </c>
      <c r="B131">
        <v>2</v>
      </c>
    </row>
    <row r="132" spans="1:2" ht="14.25" customHeight="1" x14ac:dyDescent="0.2">
      <c r="A132" t="s">
        <v>23</v>
      </c>
      <c r="B132">
        <v>0</v>
      </c>
    </row>
    <row r="133" spans="1:2" ht="14.25" customHeight="1" x14ac:dyDescent="0.2"/>
    <row r="134" spans="1:2" ht="14.25" customHeight="1" x14ac:dyDescent="0.2"/>
    <row r="135" spans="1:2" ht="14.25" customHeight="1" x14ac:dyDescent="0.2"/>
    <row r="136" spans="1:2" ht="14.25" customHeight="1" x14ac:dyDescent="0.2"/>
    <row r="137" spans="1:2" ht="14.25" customHeight="1" x14ac:dyDescent="0.2"/>
    <row r="138" spans="1:2" ht="14.25" customHeight="1" x14ac:dyDescent="0.2"/>
    <row r="139" spans="1:2" ht="14.25" customHeight="1" x14ac:dyDescent="0.2"/>
    <row r="140" spans="1:2" ht="14.25" customHeight="1" x14ac:dyDescent="0.2"/>
    <row r="141" spans="1:2" ht="14.25" customHeight="1" x14ac:dyDescent="0.2"/>
    <row r="142" spans="1:2" ht="14.25" customHeight="1" x14ac:dyDescent="0.2"/>
    <row r="143" spans="1:2" ht="14.25" customHeight="1" x14ac:dyDescent="0.2"/>
    <row r="144" spans="1:2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scale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U32"/>
  <sheetViews>
    <sheetView workbookViewId="0">
      <selection sqref="A1:A2"/>
    </sheetView>
  </sheetViews>
  <sheetFormatPr baseColWidth="10" defaultColWidth="14.5" defaultRowHeight="15" customHeight="1" x14ac:dyDescent="0.2"/>
  <cols>
    <col min="1" max="1" width="17.5" style="69" customWidth="1"/>
    <col min="2" max="2" width="12.5" style="69" customWidth="1"/>
    <col min="3" max="3" width="25.1640625" style="69" customWidth="1"/>
    <col min="4" max="4" width="5.1640625" style="69" customWidth="1"/>
    <col min="5" max="5" width="9.1640625" style="69" customWidth="1"/>
    <col min="6" max="6" width="6.33203125" style="69" customWidth="1"/>
    <col min="7" max="7" width="8.33203125" style="69" customWidth="1"/>
    <col min="8" max="8" width="6.33203125" style="69" customWidth="1"/>
    <col min="9" max="9" width="6.83203125" style="69" customWidth="1"/>
    <col min="10" max="10" width="10.5" style="69" customWidth="1"/>
    <col min="11" max="11" width="8.83203125" style="69" customWidth="1"/>
    <col min="12" max="12" width="6.83203125" style="69" customWidth="1"/>
    <col min="13" max="13" width="9.83203125" style="69" customWidth="1"/>
    <col min="14" max="19" width="13" style="69" customWidth="1"/>
    <col min="20" max="20" width="7.5" style="69" customWidth="1"/>
    <col min="21" max="21" width="13.5" style="69" customWidth="1"/>
    <col min="22" max="16384" width="14.5" style="69"/>
  </cols>
  <sheetData>
    <row r="1" spans="1:21" ht="52.5" customHeight="1" x14ac:dyDescent="0.2">
      <c r="A1" s="80" t="s">
        <v>0</v>
      </c>
      <c r="B1" s="80" t="s">
        <v>1</v>
      </c>
      <c r="C1" s="80" t="s">
        <v>2</v>
      </c>
      <c r="D1" s="4" t="s">
        <v>3</v>
      </c>
      <c r="E1" s="4" t="s">
        <v>4</v>
      </c>
      <c r="F1" s="72" t="s">
        <v>5</v>
      </c>
      <c r="G1" s="73"/>
      <c r="H1" s="72" t="s">
        <v>6</v>
      </c>
      <c r="I1" s="73"/>
      <c r="J1" s="65" t="s">
        <v>7</v>
      </c>
      <c r="K1" s="77" t="s">
        <v>8</v>
      </c>
      <c r="L1" s="78"/>
      <c r="M1" s="72" t="s">
        <v>9</v>
      </c>
      <c r="N1" s="76"/>
      <c r="O1" s="72" t="s">
        <v>10</v>
      </c>
      <c r="P1" s="76"/>
      <c r="Q1" s="72" t="s">
        <v>11</v>
      </c>
      <c r="R1" s="73"/>
      <c r="S1" s="65" t="s">
        <v>12</v>
      </c>
      <c r="T1" s="74" t="s">
        <v>13</v>
      </c>
      <c r="U1" s="74" t="s">
        <v>14</v>
      </c>
    </row>
    <row r="2" spans="1:21" ht="14.25" customHeight="1" x14ac:dyDescent="0.2">
      <c r="A2" s="79"/>
      <c r="B2" s="79"/>
      <c r="C2" s="79"/>
      <c r="D2" s="8"/>
      <c r="E2" s="8"/>
      <c r="F2" s="65" t="s">
        <v>15</v>
      </c>
      <c r="G2" s="65" t="s">
        <v>16</v>
      </c>
      <c r="H2" s="65" t="s">
        <v>15</v>
      </c>
      <c r="I2" s="65" t="s">
        <v>16</v>
      </c>
      <c r="J2" s="65" t="s">
        <v>16</v>
      </c>
      <c r="K2" s="65" t="s">
        <v>15</v>
      </c>
      <c r="L2" s="65" t="s">
        <v>16</v>
      </c>
      <c r="M2" s="65" t="s">
        <v>15</v>
      </c>
      <c r="N2" s="65" t="s">
        <v>16</v>
      </c>
      <c r="O2" s="65" t="s">
        <v>15</v>
      </c>
      <c r="P2" s="65" t="s">
        <v>16</v>
      </c>
      <c r="Q2" s="65" t="s">
        <v>15</v>
      </c>
      <c r="R2" s="65" t="s">
        <v>16</v>
      </c>
      <c r="S2" s="65" t="s">
        <v>17</v>
      </c>
      <c r="T2" s="79"/>
      <c r="U2" s="79"/>
    </row>
    <row r="3" spans="1:21" ht="14.25" customHeight="1" x14ac:dyDescent="0.2">
      <c r="A3" s="10" t="s">
        <v>24</v>
      </c>
      <c r="B3" s="10" t="s">
        <v>25</v>
      </c>
      <c r="C3" s="10" t="s">
        <v>26</v>
      </c>
      <c r="D3" s="11" t="s">
        <v>27</v>
      </c>
      <c r="E3" s="11" t="s">
        <v>22</v>
      </c>
      <c r="F3" s="13">
        <v>1</v>
      </c>
      <c r="G3" s="13">
        <f>LOOKUP($F$3:F$32,'TABLE DE VALEURS'!$A$1:$B$132)</f>
        <v>150</v>
      </c>
      <c r="H3" s="13">
        <v>1</v>
      </c>
      <c r="I3" s="13">
        <f>LOOKUP(H$3:H$32,'TABLE DE VALEURS'!$A$1:$B$132)</f>
        <v>150</v>
      </c>
      <c r="J3" s="13">
        <f t="shared" ref="J3:J32" si="0">IF(G3&lt;I3,I3,G3)</f>
        <v>150</v>
      </c>
      <c r="K3" s="9">
        <v>1</v>
      </c>
      <c r="L3" s="9">
        <f>LOOKUP(BENJAMINS!$K$3:K$32,'TABLE DE VALEURS'!$A$1:$B$132)</f>
        <v>150</v>
      </c>
      <c r="M3" s="9">
        <v>1</v>
      </c>
      <c r="N3" s="9">
        <f>LOOKUP(BENJAMINS!$M$3:M$35,'TABLE DE VALEURS'!$A$1:$B$132)</f>
        <v>150</v>
      </c>
      <c r="O3" s="9">
        <v>1</v>
      </c>
      <c r="P3" s="9">
        <f>LOOKUP(BENJAMINS!$O$3:O$35,'TABLE DE VALEURS'!$A$1:$B$132)</f>
        <v>150</v>
      </c>
      <c r="Q3" s="9">
        <v>3</v>
      </c>
      <c r="R3" s="9">
        <f>LOOKUP(Q$3:Q$30,'TABLE DE VALEURS'!$A$1:$B$132)</f>
        <v>141</v>
      </c>
      <c r="S3" s="9">
        <f t="shared" ref="S3:S32" si="1">IF(N3&lt;R3,R3,N3)</f>
        <v>150</v>
      </c>
      <c r="T3" s="14">
        <f t="shared" ref="T3:T32" si="2">(J3+(2*L3)+P3+S3)</f>
        <v>750</v>
      </c>
      <c r="U3" s="16">
        <f t="shared" ref="U3:U32" si="3">RANK($T3,T$3:T$32)</f>
        <v>1</v>
      </c>
    </row>
    <row r="4" spans="1:21" ht="14.25" customHeight="1" x14ac:dyDescent="0.2">
      <c r="A4" s="10" t="s">
        <v>31</v>
      </c>
      <c r="B4" s="10" t="s">
        <v>32</v>
      </c>
      <c r="C4" s="10" t="s">
        <v>33</v>
      </c>
      <c r="D4" s="10" t="s">
        <v>27</v>
      </c>
      <c r="E4" s="10" t="s">
        <v>22</v>
      </c>
      <c r="F4" s="13">
        <v>10</v>
      </c>
      <c r="G4" s="13">
        <f>LOOKUP($F$3:F$32,'TABLE DE VALEURS'!$A$1:$B$132)</f>
        <v>126</v>
      </c>
      <c r="H4" s="13" t="s">
        <v>23</v>
      </c>
      <c r="I4" s="13">
        <f>LOOKUP(H$3:H$32,'TABLE DE VALEURS'!$A$1:$B$132)</f>
        <v>0</v>
      </c>
      <c r="J4" s="13">
        <f t="shared" si="0"/>
        <v>126</v>
      </c>
      <c r="K4" s="9">
        <v>3</v>
      </c>
      <c r="L4" s="9">
        <f>LOOKUP(BENJAMINS!$K$3:K$32,'TABLE DE VALEURS'!$A$1:$B$132)</f>
        <v>141</v>
      </c>
      <c r="M4" s="9">
        <v>4</v>
      </c>
      <c r="N4" s="9">
        <f>LOOKUP(BENJAMINS!$M$3:M$35,'TABLE DE VALEURS'!$A$1:$B$132)</f>
        <v>138</v>
      </c>
      <c r="O4" s="9">
        <v>5</v>
      </c>
      <c r="P4" s="9">
        <f>LOOKUP(BENJAMINS!$O$3:O$35,'TABLE DE VALEURS'!$A$1:$B$132)</f>
        <v>136</v>
      </c>
      <c r="Q4" s="9">
        <v>6</v>
      </c>
      <c r="R4" s="9">
        <f>LOOKUP(Q$3:Q$30,'TABLE DE VALEURS'!$A$1:$B$132)</f>
        <v>134</v>
      </c>
      <c r="S4" s="9">
        <f t="shared" si="1"/>
        <v>138</v>
      </c>
      <c r="T4" s="14">
        <f t="shared" si="2"/>
        <v>682</v>
      </c>
      <c r="U4" s="16">
        <f t="shared" si="3"/>
        <v>2</v>
      </c>
    </row>
    <row r="5" spans="1:21" ht="14.25" customHeight="1" x14ac:dyDescent="0.2">
      <c r="A5" s="10" t="s">
        <v>37</v>
      </c>
      <c r="B5" s="10" t="s">
        <v>38</v>
      </c>
      <c r="C5" s="10" t="s">
        <v>39</v>
      </c>
      <c r="D5" s="10" t="s">
        <v>27</v>
      </c>
      <c r="E5" s="10" t="s">
        <v>22</v>
      </c>
      <c r="F5" s="13">
        <v>4</v>
      </c>
      <c r="G5" s="13">
        <f>LOOKUP($F$3:F$32,'TABLE DE VALEURS'!$A$1:$B$132)</f>
        <v>138</v>
      </c>
      <c r="H5" s="13">
        <v>4</v>
      </c>
      <c r="I5" s="13">
        <f>LOOKUP(H$3:H$32,'TABLE DE VALEURS'!$A$1:$B$132)</f>
        <v>138</v>
      </c>
      <c r="J5" s="13">
        <f t="shared" si="0"/>
        <v>138</v>
      </c>
      <c r="K5" s="67">
        <v>7</v>
      </c>
      <c r="L5" s="9">
        <f>LOOKUP(BENJAMINS!$K$3:K$32,'TABLE DE VALEURS'!$A$1:$B$132)</f>
        <v>132</v>
      </c>
      <c r="M5" s="67">
        <v>5</v>
      </c>
      <c r="N5" s="9">
        <f>LOOKUP(BENJAMINS!$M$3:M$35,'TABLE DE VALEURS'!$A$1:$B$132)</f>
        <v>136</v>
      </c>
      <c r="O5" s="67">
        <v>8</v>
      </c>
      <c r="P5" s="9">
        <f>LOOKUP(BENJAMINS!$O$3:O$35,'TABLE DE VALEURS'!$A$1:$B$132)</f>
        <v>130</v>
      </c>
      <c r="Q5" s="67">
        <v>2</v>
      </c>
      <c r="R5" s="9">
        <f>LOOKUP(Q$3:Q$30,'TABLE DE VALEURS'!$A$1:$B$132)</f>
        <v>145</v>
      </c>
      <c r="S5" s="9">
        <f t="shared" si="1"/>
        <v>145</v>
      </c>
      <c r="T5" s="14">
        <f t="shared" si="2"/>
        <v>677</v>
      </c>
      <c r="U5" s="16">
        <f t="shared" si="3"/>
        <v>3</v>
      </c>
    </row>
    <row r="6" spans="1:21" ht="14.25" customHeight="1" x14ac:dyDescent="0.2">
      <c r="A6" s="10" t="s">
        <v>42</v>
      </c>
      <c r="B6" s="10" t="s">
        <v>43</v>
      </c>
      <c r="C6" s="10" t="s">
        <v>20</v>
      </c>
      <c r="D6" s="11" t="s">
        <v>27</v>
      </c>
      <c r="E6" s="11" t="s">
        <v>22</v>
      </c>
      <c r="F6" s="13" t="s">
        <v>23</v>
      </c>
      <c r="G6" s="13">
        <f>LOOKUP($F$3:F$32,'TABLE DE VALEURS'!$A$1:$B$132)</f>
        <v>0</v>
      </c>
      <c r="H6" s="13">
        <v>2</v>
      </c>
      <c r="I6" s="13">
        <f>LOOKUP(H$3:H$32,'TABLE DE VALEURS'!$A$1:$B$132)</f>
        <v>145</v>
      </c>
      <c r="J6" s="13">
        <f t="shared" si="0"/>
        <v>145</v>
      </c>
      <c r="K6" s="13">
        <v>9</v>
      </c>
      <c r="L6" s="9">
        <f>LOOKUP(BENJAMINS!$K$3:K$32,'TABLE DE VALEURS'!$A$1:$B$132)</f>
        <v>128</v>
      </c>
      <c r="M6" s="9">
        <v>3</v>
      </c>
      <c r="N6" s="9">
        <f>LOOKUP(BENJAMINS!$M$3:M$35,'TABLE DE VALEURS'!$A$1:$B$132)</f>
        <v>141</v>
      </c>
      <c r="O6" s="9">
        <v>9</v>
      </c>
      <c r="P6" s="9">
        <f>LOOKUP(BENJAMINS!$O$3:O$35,'TABLE DE VALEURS'!$A$1:$B$132)</f>
        <v>128</v>
      </c>
      <c r="Q6" s="9" t="s">
        <v>46</v>
      </c>
      <c r="R6" s="9">
        <f>LOOKUP(Q$3:Q$30,'TABLE DE VALEURS'!$A$1:$B$132)</f>
        <v>0</v>
      </c>
      <c r="S6" s="9">
        <f t="shared" si="1"/>
        <v>141</v>
      </c>
      <c r="T6" s="14">
        <f t="shared" si="2"/>
        <v>670</v>
      </c>
      <c r="U6" s="16">
        <f t="shared" si="3"/>
        <v>4</v>
      </c>
    </row>
    <row r="7" spans="1:21" ht="14.25" customHeight="1" x14ac:dyDescent="0.2">
      <c r="A7" s="11" t="s">
        <v>47</v>
      </c>
      <c r="B7" s="11" t="s">
        <v>43</v>
      </c>
      <c r="C7" s="10" t="s">
        <v>48</v>
      </c>
      <c r="D7" s="10" t="s">
        <v>27</v>
      </c>
      <c r="E7" s="10" t="s">
        <v>22</v>
      </c>
      <c r="F7" s="13">
        <v>16</v>
      </c>
      <c r="G7" s="13">
        <f>LOOKUP($F$3:F$32,'TABLE DE VALEURS'!$A$1:$B$132)</f>
        <v>116</v>
      </c>
      <c r="H7" s="13" t="s">
        <v>23</v>
      </c>
      <c r="I7" s="13">
        <f>LOOKUP(H$3:H$32,'TABLE DE VALEURS'!$A$1:$B$132)</f>
        <v>0</v>
      </c>
      <c r="J7" s="13">
        <f t="shared" si="0"/>
        <v>116</v>
      </c>
      <c r="K7" s="67">
        <v>5</v>
      </c>
      <c r="L7" s="9">
        <f>LOOKUP(BENJAMINS!$K$3:K$32,'TABLE DE VALEURS'!$A$1:$B$132)</f>
        <v>136</v>
      </c>
      <c r="M7" s="67" t="s">
        <v>23</v>
      </c>
      <c r="N7" s="9">
        <f>LOOKUP(BENJAMINS!$M$3:M$35,'TABLE DE VALEURS'!$A$1:$B$132)</f>
        <v>0</v>
      </c>
      <c r="O7" s="67">
        <v>3</v>
      </c>
      <c r="P7" s="9">
        <f>LOOKUP(BENJAMINS!$O$3:O$35,'TABLE DE VALEURS'!$A$1:$B$132)</f>
        <v>141</v>
      </c>
      <c r="Q7" s="67">
        <v>5</v>
      </c>
      <c r="R7" s="9">
        <f>LOOKUP(Q$3:Q$30,'TABLE DE VALEURS'!$A$1:$B$132)</f>
        <v>136</v>
      </c>
      <c r="S7" s="9">
        <f t="shared" si="1"/>
        <v>136</v>
      </c>
      <c r="T7" s="14">
        <f t="shared" si="2"/>
        <v>665</v>
      </c>
      <c r="U7" s="16">
        <f t="shared" si="3"/>
        <v>5</v>
      </c>
    </row>
    <row r="8" spans="1:21" ht="14.25" customHeight="1" x14ac:dyDescent="0.2">
      <c r="A8" s="10" t="s">
        <v>54</v>
      </c>
      <c r="B8" s="10" t="s">
        <v>55</v>
      </c>
      <c r="C8" s="10" t="s">
        <v>20</v>
      </c>
      <c r="D8" s="10" t="s">
        <v>27</v>
      </c>
      <c r="E8" s="10" t="s">
        <v>22</v>
      </c>
      <c r="F8" s="13" t="s">
        <v>23</v>
      </c>
      <c r="G8" s="13">
        <f>LOOKUP($F$3:F$32,'TABLE DE VALEURS'!$A$1:$B$132)</f>
        <v>0</v>
      </c>
      <c r="H8" s="13">
        <v>3</v>
      </c>
      <c r="I8" s="13">
        <f>LOOKUP(H$3:H$32,'TABLE DE VALEURS'!$A$1:$B$132)</f>
        <v>141</v>
      </c>
      <c r="J8" s="13">
        <f t="shared" si="0"/>
        <v>141</v>
      </c>
      <c r="K8" s="13">
        <v>11</v>
      </c>
      <c r="L8" s="9">
        <f>LOOKUP(BENJAMINS!$K$3:K$32,'TABLE DE VALEURS'!$A$1:$B$132)</f>
        <v>124</v>
      </c>
      <c r="M8" s="9">
        <v>7</v>
      </c>
      <c r="N8" s="9">
        <f>LOOKUP(BENJAMINS!$M$3:M$35,'TABLE DE VALEURS'!$A$1:$B$132)</f>
        <v>132</v>
      </c>
      <c r="O8" s="9">
        <v>13</v>
      </c>
      <c r="P8" s="9">
        <f>LOOKUP(BENJAMINS!$O$3:O$35,'TABLE DE VALEURS'!$A$1:$B$132)</f>
        <v>120</v>
      </c>
      <c r="Q8" s="9" t="s">
        <v>23</v>
      </c>
      <c r="R8" s="9">
        <f>LOOKUP(Q$3:Q$30,'TABLE DE VALEURS'!$A$1:$B$132)</f>
        <v>0</v>
      </c>
      <c r="S8" s="9">
        <f t="shared" si="1"/>
        <v>132</v>
      </c>
      <c r="T8" s="14">
        <f t="shared" si="2"/>
        <v>641</v>
      </c>
      <c r="U8" s="16">
        <f t="shared" si="3"/>
        <v>6</v>
      </c>
    </row>
    <row r="9" spans="1:21" ht="14.25" customHeight="1" x14ac:dyDescent="0.2">
      <c r="A9" s="11" t="s">
        <v>56</v>
      </c>
      <c r="B9" s="11" t="s">
        <v>57</v>
      </c>
      <c r="C9" s="10" t="s">
        <v>20</v>
      </c>
      <c r="D9" s="10" t="s">
        <v>27</v>
      </c>
      <c r="E9" s="10" t="s">
        <v>22</v>
      </c>
      <c r="F9" s="13" t="s">
        <v>23</v>
      </c>
      <c r="G9" s="13">
        <f>LOOKUP($F$3:F$32,'TABLE DE VALEURS'!$A$1:$B$132)</f>
        <v>0</v>
      </c>
      <c r="H9" s="13">
        <v>7</v>
      </c>
      <c r="I9" s="13">
        <f>LOOKUP(H$3:H$32,'TABLE DE VALEURS'!$A$1:$B$132)</f>
        <v>132</v>
      </c>
      <c r="J9" s="13">
        <f t="shared" si="0"/>
        <v>132</v>
      </c>
      <c r="K9" s="9">
        <v>18</v>
      </c>
      <c r="L9" s="9">
        <f>LOOKUP(BENJAMINS!$K$3:K$32,'TABLE DE VALEURS'!$A$1:$B$132)</f>
        <v>114</v>
      </c>
      <c r="M9" s="9">
        <v>6</v>
      </c>
      <c r="N9" s="9">
        <f>LOOKUP(BENJAMINS!$M$3:M$35,'TABLE DE VALEURS'!$A$1:$B$132)</f>
        <v>134</v>
      </c>
      <c r="O9" s="9">
        <v>10</v>
      </c>
      <c r="P9" s="9">
        <f>LOOKUP(BENJAMINS!$O$3:O$35,'TABLE DE VALEURS'!$A$1:$B$132)</f>
        <v>126</v>
      </c>
      <c r="Q9" s="9">
        <v>9</v>
      </c>
      <c r="R9" s="9">
        <f>LOOKUP(Q$3:Q$30,'TABLE DE VALEURS'!$A$1:$B$132)</f>
        <v>128</v>
      </c>
      <c r="S9" s="9">
        <f t="shared" si="1"/>
        <v>134</v>
      </c>
      <c r="T9" s="14">
        <f t="shared" si="2"/>
        <v>620</v>
      </c>
      <c r="U9" s="16">
        <f t="shared" si="3"/>
        <v>7</v>
      </c>
    </row>
    <row r="10" spans="1:21" ht="14.25" customHeight="1" x14ac:dyDescent="0.2">
      <c r="A10" s="11" t="s">
        <v>65</v>
      </c>
      <c r="B10" s="11" t="s">
        <v>66</v>
      </c>
      <c r="C10" s="10" t="s">
        <v>67</v>
      </c>
      <c r="D10" s="10" t="s">
        <v>27</v>
      </c>
      <c r="E10" s="10" t="s">
        <v>22</v>
      </c>
      <c r="F10" s="13" t="s">
        <v>23</v>
      </c>
      <c r="G10" s="13">
        <f>LOOKUP($F$3:F$32,'TABLE DE VALEURS'!$A$1:$B$132)</f>
        <v>0</v>
      </c>
      <c r="H10" s="13">
        <v>12</v>
      </c>
      <c r="I10" s="13">
        <f>LOOKUP(H$3:H$32,'TABLE DE VALEURS'!$A$1:$B$132)</f>
        <v>122</v>
      </c>
      <c r="J10" s="13">
        <f t="shared" si="0"/>
        <v>122</v>
      </c>
      <c r="K10" s="9">
        <v>25</v>
      </c>
      <c r="L10" s="9">
        <f>LOOKUP(BENJAMINS!$K$3:K$32,'TABLE DE VALEURS'!$A$1:$B$132)</f>
        <v>107</v>
      </c>
      <c r="M10" s="9" t="s">
        <v>23</v>
      </c>
      <c r="N10" s="9">
        <f>LOOKUP(BENJAMINS!$M$3:M$35,'TABLE DE VALEURS'!$A$1:$B$132)</f>
        <v>0</v>
      </c>
      <c r="O10" s="9">
        <v>11</v>
      </c>
      <c r="P10" s="9">
        <f>LOOKUP(BENJAMINS!$O$3:O$35,'TABLE DE VALEURS'!$A$1:$B$132)</f>
        <v>124</v>
      </c>
      <c r="Q10" s="9">
        <v>17</v>
      </c>
      <c r="R10" s="9">
        <f>LOOKUP(Q$3:Q$30,'TABLE DE VALEURS'!$A$1:$B$132)</f>
        <v>115</v>
      </c>
      <c r="S10" s="9">
        <f t="shared" si="1"/>
        <v>115</v>
      </c>
      <c r="T10" s="14">
        <f t="shared" si="2"/>
        <v>575</v>
      </c>
      <c r="U10" s="16">
        <f t="shared" si="3"/>
        <v>8</v>
      </c>
    </row>
    <row r="11" spans="1:21" ht="14.25" customHeight="1" x14ac:dyDescent="0.2">
      <c r="A11" s="10" t="s">
        <v>71</v>
      </c>
      <c r="B11" s="10" t="s">
        <v>72</v>
      </c>
      <c r="C11" s="10" t="s">
        <v>33</v>
      </c>
      <c r="D11" s="11" t="s">
        <v>27</v>
      </c>
      <c r="E11" s="11" t="s">
        <v>22</v>
      </c>
      <c r="F11" s="13">
        <v>6</v>
      </c>
      <c r="G11" s="13">
        <f>LOOKUP($F$3:F$32,'TABLE DE VALEURS'!$A$1:$B$132)</f>
        <v>134</v>
      </c>
      <c r="H11" s="13" t="s">
        <v>23</v>
      </c>
      <c r="I11" s="13">
        <f>LOOKUP(H$3:H$32,'TABLE DE VALEURS'!$A$1:$B$132)</f>
        <v>0</v>
      </c>
      <c r="J11" s="13">
        <f t="shared" si="0"/>
        <v>134</v>
      </c>
      <c r="K11" s="9">
        <v>2</v>
      </c>
      <c r="L11" s="9">
        <f>LOOKUP(BENJAMINS!$K$3:K$32,'TABLE DE VALEURS'!$A$1:$B$132)</f>
        <v>145</v>
      </c>
      <c r="M11" s="9">
        <v>2</v>
      </c>
      <c r="N11" s="9">
        <f>LOOKUP(BENJAMINS!$M$3:M$35,'TABLE DE VALEURS'!$A$1:$B$132)</f>
        <v>145</v>
      </c>
      <c r="O11" s="9" t="s">
        <v>23</v>
      </c>
      <c r="P11" s="9">
        <f>LOOKUP(BENJAMINS!$O$3:O$35,'TABLE DE VALEURS'!$A$1:$B$132)</f>
        <v>0</v>
      </c>
      <c r="Q11" s="9" t="s">
        <v>23</v>
      </c>
      <c r="R11" s="9">
        <f>LOOKUP(Q$3:Q$30,'TABLE DE VALEURS'!$A$1:$B$132)</f>
        <v>0</v>
      </c>
      <c r="S11" s="9">
        <f t="shared" si="1"/>
        <v>145</v>
      </c>
      <c r="T11" s="14">
        <f t="shared" si="2"/>
        <v>569</v>
      </c>
      <c r="U11" s="16">
        <f t="shared" si="3"/>
        <v>9</v>
      </c>
    </row>
    <row r="12" spans="1:21" ht="14.25" customHeight="1" x14ac:dyDescent="0.2">
      <c r="A12" s="10" t="s">
        <v>75</v>
      </c>
      <c r="B12" s="10" t="s">
        <v>76</v>
      </c>
      <c r="C12" s="10" t="s">
        <v>20</v>
      </c>
      <c r="D12" s="11" t="s">
        <v>27</v>
      </c>
      <c r="E12" s="11" t="s">
        <v>22</v>
      </c>
      <c r="F12" s="13" t="s">
        <v>23</v>
      </c>
      <c r="G12" s="13">
        <f>LOOKUP($F$3:F$32,'TABLE DE VALEURS'!$A$1:$B$132)</f>
        <v>0</v>
      </c>
      <c r="H12" s="13">
        <v>16</v>
      </c>
      <c r="I12" s="13">
        <f>LOOKUP(H$3:H$32,'TABLE DE VALEURS'!$A$1:$B$132)</f>
        <v>116</v>
      </c>
      <c r="J12" s="13">
        <f t="shared" si="0"/>
        <v>116</v>
      </c>
      <c r="K12" s="67">
        <v>29</v>
      </c>
      <c r="L12" s="9">
        <f>LOOKUP(BENJAMINS!$K$3:K$32,'TABLE DE VALEURS'!$A$1:$B$132)</f>
        <v>103</v>
      </c>
      <c r="M12" s="67">
        <v>13</v>
      </c>
      <c r="N12" s="9">
        <f>LOOKUP(BENJAMINS!$M$3:M$35,'TABLE DE VALEURS'!$A$1:$B$132)</f>
        <v>120</v>
      </c>
      <c r="O12" s="67">
        <v>14</v>
      </c>
      <c r="P12" s="9">
        <f>LOOKUP(BENJAMINS!$O$3:O$35,'TABLE DE VALEURS'!$A$1:$B$132)</f>
        <v>118</v>
      </c>
      <c r="Q12" s="67" t="s">
        <v>23</v>
      </c>
      <c r="R12" s="9">
        <f>LOOKUP(Q$3:Q$30,'TABLE DE VALEURS'!$A$1:$B$132)</f>
        <v>0</v>
      </c>
      <c r="S12" s="9">
        <f t="shared" si="1"/>
        <v>120</v>
      </c>
      <c r="T12" s="14">
        <f t="shared" si="2"/>
        <v>560</v>
      </c>
      <c r="U12" s="16">
        <f t="shared" si="3"/>
        <v>10</v>
      </c>
    </row>
    <row r="13" spans="1:21" ht="14.25" customHeight="1" x14ac:dyDescent="0.2">
      <c r="A13" s="10" t="s">
        <v>83</v>
      </c>
      <c r="B13" s="10" t="s">
        <v>84</v>
      </c>
      <c r="C13" s="10" t="s">
        <v>51</v>
      </c>
      <c r="D13" s="10" t="s">
        <v>27</v>
      </c>
      <c r="E13" s="10" t="s">
        <v>22</v>
      </c>
      <c r="F13" s="13">
        <v>23</v>
      </c>
      <c r="G13" s="13">
        <f>LOOKUP($F$3:F$32,'TABLE DE VALEURS'!$A$1:$B$132)</f>
        <v>109</v>
      </c>
      <c r="H13" s="13">
        <v>11</v>
      </c>
      <c r="I13" s="13">
        <f>LOOKUP(H$3:H$32,'TABLE DE VALEURS'!$A$1:$B$132)</f>
        <v>124</v>
      </c>
      <c r="J13" s="13">
        <f t="shared" si="0"/>
        <v>124</v>
      </c>
      <c r="K13" s="9">
        <v>38</v>
      </c>
      <c r="L13" s="9">
        <f>LOOKUP(BENJAMINS!$K$3:K$32,'TABLE DE VALEURS'!$A$1:$B$132)</f>
        <v>94</v>
      </c>
      <c r="M13" s="9">
        <v>12</v>
      </c>
      <c r="N13" s="9">
        <f>LOOKUP(BENJAMINS!$M$3:M$35,'TABLE DE VALEURS'!$A$1:$B$132)</f>
        <v>122</v>
      </c>
      <c r="O13" s="9">
        <v>17</v>
      </c>
      <c r="P13" s="9">
        <f>LOOKUP(BENJAMINS!$O$3:O$35,'TABLE DE VALEURS'!$A$1:$B$132)</f>
        <v>115</v>
      </c>
      <c r="Q13" s="9" t="s">
        <v>23</v>
      </c>
      <c r="R13" s="9">
        <f>LOOKUP(Q$3:Q$30,'TABLE DE VALEURS'!$A$1:$B$132)</f>
        <v>0</v>
      </c>
      <c r="S13" s="9">
        <f t="shared" si="1"/>
        <v>122</v>
      </c>
      <c r="T13" s="14">
        <f t="shared" si="2"/>
        <v>549</v>
      </c>
      <c r="U13" s="16">
        <f t="shared" si="3"/>
        <v>11</v>
      </c>
    </row>
    <row r="14" spans="1:21" ht="14.25" customHeight="1" x14ac:dyDescent="0.2">
      <c r="A14" s="11" t="s">
        <v>56</v>
      </c>
      <c r="B14" s="11" t="s">
        <v>91</v>
      </c>
      <c r="C14" s="10" t="s">
        <v>20</v>
      </c>
      <c r="D14" s="10" t="s">
        <v>27</v>
      </c>
      <c r="E14" s="10" t="s">
        <v>22</v>
      </c>
      <c r="F14" s="13" t="s">
        <v>23</v>
      </c>
      <c r="G14" s="13">
        <f>LOOKUP($F$3:F$32,'TABLE DE VALEURS'!$A$1:$B$132)</f>
        <v>0</v>
      </c>
      <c r="H14" s="13">
        <v>15</v>
      </c>
      <c r="I14" s="13">
        <f>LOOKUP(H$3:H$32,'TABLE DE VALEURS'!$A$1:$B$132)</f>
        <v>117</v>
      </c>
      <c r="J14" s="13">
        <f t="shared" si="0"/>
        <v>117</v>
      </c>
      <c r="K14" s="67">
        <v>41</v>
      </c>
      <c r="L14" s="9">
        <f>LOOKUP(BENJAMINS!$K$3:K$32,'TABLE DE VALEURS'!$A$1:$B$132)</f>
        <v>91</v>
      </c>
      <c r="M14" s="67" t="s">
        <v>23</v>
      </c>
      <c r="N14" s="9">
        <f>LOOKUP(BENJAMINS!$M$3:M$35,'TABLE DE VALEURS'!$A$1:$B$132)</f>
        <v>0</v>
      </c>
      <c r="O14" s="67">
        <v>12</v>
      </c>
      <c r="P14" s="9">
        <f>LOOKUP(BENJAMINS!$O$3:O$35,'TABLE DE VALEURS'!$A$1:$B$132)</f>
        <v>122</v>
      </c>
      <c r="Q14" s="67">
        <v>19</v>
      </c>
      <c r="R14" s="9">
        <f>LOOKUP(Q$3:Q$30,'TABLE DE VALEURS'!$A$1:$B$132)</f>
        <v>113</v>
      </c>
      <c r="S14" s="9">
        <f t="shared" si="1"/>
        <v>113</v>
      </c>
      <c r="T14" s="14">
        <f t="shared" si="2"/>
        <v>534</v>
      </c>
      <c r="U14" s="16">
        <f t="shared" si="3"/>
        <v>12</v>
      </c>
    </row>
    <row r="15" spans="1:21" ht="14.25" customHeight="1" x14ac:dyDescent="0.2">
      <c r="A15" s="10" t="s">
        <v>94</v>
      </c>
      <c r="B15" s="10" t="s">
        <v>95</v>
      </c>
      <c r="C15" s="10" t="s">
        <v>20</v>
      </c>
      <c r="D15" s="10" t="s">
        <v>27</v>
      </c>
      <c r="E15" s="10" t="s">
        <v>22</v>
      </c>
      <c r="F15" s="13">
        <v>8</v>
      </c>
      <c r="G15" s="13">
        <f>LOOKUP($F$3:F$32,'TABLE DE VALEURS'!$A$1:$B$132)</f>
        <v>130</v>
      </c>
      <c r="H15" s="13" t="s">
        <v>23</v>
      </c>
      <c r="I15" s="13">
        <f>LOOKUP(H$3:H$32,'TABLE DE VALEURS'!$A$1:$B$132)</f>
        <v>0</v>
      </c>
      <c r="J15" s="13">
        <f t="shared" si="0"/>
        <v>130</v>
      </c>
      <c r="K15" s="67">
        <v>6</v>
      </c>
      <c r="L15" s="9">
        <f>LOOKUP(BENJAMINS!$K$3:K$32,'TABLE DE VALEURS'!$A$1:$B$132)</f>
        <v>134</v>
      </c>
      <c r="M15" s="67" t="s">
        <v>23</v>
      </c>
      <c r="N15" s="9">
        <f>LOOKUP(BENJAMINS!$M$3:M$35,'TABLE DE VALEURS'!$A$1:$B$132)</f>
        <v>0</v>
      </c>
      <c r="O15" s="67" t="s">
        <v>23</v>
      </c>
      <c r="P15" s="9">
        <f>LOOKUP(BENJAMINS!$O$3:O$35,'TABLE DE VALEURS'!$A$1:$B$132)</f>
        <v>0</v>
      </c>
      <c r="Q15" s="67">
        <v>15</v>
      </c>
      <c r="R15" s="9">
        <f>LOOKUP(Q$3:Q$30,'TABLE DE VALEURS'!$A$1:$B$132)</f>
        <v>117</v>
      </c>
      <c r="S15" s="9">
        <f t="shared" si="1"/>
        <v>117</v>
      </c>
      <c r="T15" s="14">
        <f t="shared" si="2"/>
        <v>515</v>
      </c>
      <c r="U15" s="16">
        <f t="shared" si="3"/>
        <v>13</v>
      </c>
    </row>
    <row r="16" spans="1:21" ht="14.25" customHeight="1" x14ac:dyDescent="0.2">
      <c r="A16" s="11" t="s">
        <v>100</v>
      </c>
      <c r="B16" s="11" t="s">
        <v>101</v>
      </c>
      <c r="C16" s="10" t="s">
        <v>20</v>
      </c>
      <c r="D16" s="10" t="s">
        <v>27</v>
      </c>
      <c r="E16" s="10" t="s">
        <v>22</v>
      </c>
      <c r="F16" s="13">
        <v>9</v>
      </c>
      <c r="G16" s="13">
        <f>LOOKUP($F$3:F$32,'TABLE DE VALEURS'!$A$1:$B$132)</f>
        <v>128</v>
      </c>
      <c r="H16" s="13" t="s">
        <v>23</v>
      </c>
      <c r="I16" s="13">
        <f>LOOKUP(H$3:H$32,'TABLE DE VALEURS'!$A$1:$B$132)</f>
        <v>0</v>
      </c>
      <c r="J16" s="13">
        <f t="shared" si="0"/>
        <v>128</v>
      </c>
      <c r="K16" s="9">
        <v>13</v>
      </c>
      <c r="L16" s="9">
        <f>LOOKUP(BENJAMINS!$K$3:K$32,'TABLE DE VALEURS'!$A$1:$B$132)</f>
        <v>120</v>
      </c>
      <c r="M16" s="9" t="s">
        <v>23</v>
      </c>
      <c r="N16" s="9">
        <f>LOOKUP(BENJAMINS!$M$3:M$35,'TABLE DE VALEURS'!$A$1:$B$132)</f>
        <v>0</v>
      </c>
      <c r="O16" s="9" t="s">
        <v>23</v>
      </c>
      <c r="P16" s="9">
        <f>LOOKUP(BENJAMINS!$O$3:O$35,'TABLE DE VALEURS'!$A$1:$B$132)</f>
        <v>0</v>
      </c>
      <c r="Q16" s="9">
        <v>11</v>
      </c>
      <c r="R16" s="9">
        <f>LOOKUP(Q$3:Q$30,'TABLE DE VALEURS'!$A$1:$B$132)</f>
        <v>124</v>
      </c>
      <c r="S16" s="9">
        <f t="shared" si="1"/>
        <v>124</v>
      </c>
      <c r="T16" s="14">
        <f t="shared" si="2"/>
        <v>492</v>
      </c>
      <c r="U16" s="16">
        <f t="shared" si="3"/>
        <v>14</v>
      </c>
    </row>
    <row r="17" spans="1:21" ht="14.25" customHeight="1" x14ac:dyDescent="0.2">
      <c r="A17" s="10" t="s">
        <v>105</v>
      </c>
      <c r="B17" s="10" t="s">
        <v>106</v>
      </c>
      <c r="C17" s="10" t="s">
        <v>20</v>
      </c>
      <c r="D17" s="10" t="s">
        <v>27</v>
      </c>
      <c r="E17" s="10" t="s">
        <v>22</v>
      </c>
      <c r="F17" s="13" t="s">
        <v>23</v>
      </c>
      <c r="G17" s="13">
        <f>LOOKUP($F$3:F$32,'TABLE DE VALEURS'!$A$1:$B$132)</f>
        <v>0</v>
      </c>
      <c r="H17" s="13">
        <v>10</v>
      </c>
      <c r="I17" s="13">
        <f>LOOKUP(H$3:H$32,'TABLE DE VALEURS'!$A$1:$B$132)</f>
        <v>126</v>
      </c>
      <c r="J17" s="13">
        <f t="shared" si="0"/>
        <v>126</v>
      </c>
      <c r="K17" s="9">
        <v>23</v>
      </c>
      <c r="L17" s="9">
        <f>LOOKUP(BENJAMINS!$K$3:K$32,'TABLE DE VALEURS'!$A$1:$B$132)</f>
        <v>109</v>
      </c>
      <c r="M17" s="9" t="s">
        <v>23</v>
      </c>
      <c r="N17" s="9">
        <f>LOOKUP(BENJAMINS!$M$3:M$35,'TABLE DE VALEURS'!$A$1:$B$132)</f>
        <v>0</v>
      </c>
      <c r="O17" s="9" t="s">
        <v>23</v>
      </c>
      <c r="P17" s="9">
        <f>LOOKUP(BENJAMINS!$O$3:O$35,'TABLE DE VALEURS'!$A$1:$B$132)</f>
        <v>0</v>
      </c>
      <c r="Q17" s="9">
        <v>21</v>
      </c>
      <c r="R17" s="9">
        <f>LOOKUP(Q$3:Q$30,'TABLE DE VALEURS'!$A$1:$B$132)</f>
        <v>111</v>
      </c>
      <c r="S17" s="9">
        <f t="shared" si="1"/>
        <v>111</v>
      </c>
      <c r="T17" s="14">
        <f t="shared" si="2"/>
        <v>455</v>
      </c>
      <c r="U17" s="16">
        <f t="shared" si="3"/>
        <v>15</v>
      </c>
    </row>
    <row r="18" spans="1:21" ht="14.25" customHeight="1" x14ac:dyDescent="0.2">
      <c r="A18" s="10" t="s">
        <v>112</v>
      </c>
      <c r="B18" s="10" t="s">
        <v>113</v>
      </c>
      <c r="C18" s="10" t="s">
        <v>51</v>
      </c>
      <c r="D18" s="10" t="s">
        <v>27</v>
      </c>
      <c r="E18" s="10" t="s">
        <v>22</v>
      </c>
      <c r="F18" s="13">
        <v>19</v>
      </c>
      <c r="G18" s="13">
        <f>LOOKUP($F$3:F$32,'TABLE DE VALEURS'!$A$1:$B$132)</f>
        <v>113</v>
      </c>
      <c r="H18" s="13">
        <v>14</v>
      </c>
      <c r="I18" s="13">
        <f>LOOKUP(H$3:H$32,'TABLE DE VALEURS'!$A$1:$B$132)</f>
        <v>118</v>
      </c>
      <c r="J18" s="13">
        <f t="shared" si="0"/>
        <v>118</v>
      </c>
      <c r="K18" s="9">
        <v>31</v>
      </c>
      <c r="L18" s="9">
        <f>LOOKUP(BENJAMINS!$K$3:K$32,'TABLE DE VALEURS'!$A$1:$B$132)</f>
        <v>101</v>
      </c>
      <c r="M18" s="9">
        <v>10</v>
      </c>
      <c r="N18" s="9">
        <f>LOOKUP(BENJAMINS!$M$3:M$35,'TABLE DE VALEURS'!$A$1:$B$132)</f>
        <v>126</v>
      </c>
      <c r="O18" s="9" t="s">
        <v>46</v>
      </c>
      <c r="P18" s="9">
        <f>LOOKUP(BENJAMINS!$O$3:O$35,'TABLE DE VALEURS'!$A$1:$B$132)</f>
        <v>0</v>
      </c>
      <c r="Q18" s="9" t="s">
        <v>46</v>
      </c>
      <c r="R18" s="9">
        <f>LOOKUP(Q$3:Q$30,'TABLE DE VALEURS'!$A$1:$B$132)</f>
        <v>0</v>
      </c>
      <c r="S18" s="9">
        <f t="shared" si="1"/>
        <v>126</v>
      </c>
      <c r="T18" s="14">
        <f t="shared" si="2"/>
        <v>446</v>
      </c>
      <c r="U18" s="16">
        <f t="shared" si="3"/>
        <v>16</v>
      </c>
    </row>
    <row r="19" spans="1:21" ht="14.25" customHeight="1" x14ac:dyDescent="0.2">
      <c r="A19" s="10" t="s">
        <v>118</v>
      </c>
      <c r="B19" s="10" t="s">
        <v>119</v>
      </c>
      <c r="C19" s="10" t="s">
        <v>33</v>
      </c>
      <c r="D19" s="10" t="s">
        <v>27</v>
      </c>
      <c r="E19" s="10" t="s">
        <v>22</v>
      </c>
      <c r="F19" s="13">
        <v>5</v>
      </c>
      <c r="G19" s="13">
        <f>LOOKUP($F$3:F$32,'TABLE DE VALEURS'!$A$1:$B$132)</f>
        <v>136</v>
      </c>
      <c r="H19" s="13" t="s">
        <v>23</v>
      </c>
      <c r="I19" s="13">
        <f>LOOKUP(H$3:H$32,'TABLE DE VALEURS'!$A$1:$B$132)</f>
        <v>0</v>
      </c>
      <c r="J19" s="13">
        <f t="shared" si="0"/>
        <v>136</v>
      </c>
      <c r="K19" s="9">
        <v>4</v>
      </c>
      <c r="L19" s="9">
        <f>LOOKUP(BENJAMINS!$K$3:K$32,'TABLE DE VALEURS'!$A$1:$B$132)</f>
        <v>138</v>
      </c>
      <c r="M19" s="9" t="s">
        <v>46</v>
      </c>
      <c r="N19" s="9">
        <f>LOOKUP(BENJAMINS!$M$3:M$35,'TABLE DE VALEURS'!$A$1:$B$132)</f>
        <v>0</v>
      </c>
      <c r="O19" s="9" t="s">
        <v>46</v>
      </c>
      <c r="P19" s="9">
        <f>LOOKUP(BENJAMINS!$O$3:O$35,'TABLE DE VALEURS'!$A$1:$B$132)</f>
        <v>0</v>
      </c>
      <c r="Q19" s="9" t="s">
        <v>46</v>
      </c>
      <c r="R19" s="9">
        <f>LOOKUP(Q$3:Q$30,'TABLE DE VALEURS'!$A$1:$B$132)</f>
        <v>0</v>
      </c>
      <c r="S19" s="9">
        <f t="shared" si="1"/>
        <v>0</v>
      </c>
      <c r="T19" s="14">
        <f t="shared" si="2"/>
        <v>412</v>
      </c>
      <c r="U19" s="16">
        <f t="shared" si="3"/>
        <v>17</v>
      </c>
    </row>
    <row r="20" spans="1:21" ht="14.25" customHeight="1" x14ac:dyDescent="0.2">
      <c r="A20" s="11" t="s">
        <v>123</v>
      </c>
      <c r="B20" s="11" t="s">
        <v>124</v>
      </c>
      <c r="C20" s="10" t="s">
        <v>20</v>
      </c>
      <c r="D20" s="10" t="s">
        <v>27</v>
      </c>
      <c r="E20" s="10" t="s">
        <v>22</v>
      </c>
      <c r="F20" s="13">
        <v>22</v>
      </c>
      <c r="G20" s="13">
        <f>LOOKUP($F$3:F$32,'TABLE DE VALEURS'!$A$1:$B$132)</f>
        <v>110</v>
      </c>
      <c r="H20" s="13">
        <v>6</v>
      </c>
      <c r="I20" s="13">
        <f>LOOKUP(H$3:H$32,'TABLE DE VALEURS'!$A$1:$B$132)</f>
        <v>134</v>
      </c>
      <c r="J20" s="13">
        <f t="shared" si="0"/>
        <v>134</v>
      </c>
      <c r="K20" s="9" t="s">
        <v>23</v>
      </c>
      <c r="L20" s="9">
        <f>LOOKUP(BENJAMINS!$K$3:K$32,'TABLE DE VALEURS'!$A$1:$B$132)</f>
        <v>0</v>
      </c>
      <c r="M20" s="9">
        <v>9</v>
      </c>
      <c r="N20" s="9">
        <f>LOOKUP(BENJAMINS!$M$3:M$35,'TABLE DE VALEURS'!$A$1:$B$132)</f>
        <v>128</v>
      </c>
      <c r="O20" s="9">
        <v>18</v>
      </c>
      <c r="P20" s="9">
        <f>LOOKUP(BENJAMINS!$O$3:O$35,'TABLE DE VALEURS'!$A$1:$B$132)</f>
        <v>114</v>
      </c>
      <c r="Q20" s="9">
        <v>10</v>
      </c>
      <c r="R20" s="9">
        <f>LOOKUP(Q$3:Q$30,'TABLE DE VALEURS'!$A$1:$B$132)</f>
        <v>126</v>
      </c>
      <c r="S20" s="9">
        <f t="shared" si="1"/>
        <v>128</v>
      </c>
      <c r="T20" s="14">
        <f t="shared" si="2"/>
        <v>376</v>
      </c>
      <c r="U20" s="16">
        <f t="shared" si="3"/>
        <v>18</v>
      </c>
    </row>
    <row r="21" spans="1:21" ht="14.25" customHeight="1" x14ac:dyDescent="0.2">
      <c r="A21" s="10" t="s">
        <v>125</v>
      </c>
      <c r="B21" s="10" t="s">
        <v>126</v>
      </c>
      <c r="C21" s="10" t="s">
        <v>48</v>
      </c>
      <c r="D21" s="10" t="s">
        <v>27</v>
      </c>
      <c r="E21" s="10" t="s">
        <v>22</v>
      </c>
      <c r="F21" s="13">
        <v>24</v>
      </c>
      <c r="G21" s="13">
        <f>LOOKUP($F$3:F$32,'TABLE DE VALEURS'!$A$1:$B$132)</f>
        <v>108</v>
      </c>
      <c r="H21" s="13">
        <v>9</v>
      </c>
      <c r="I21" s="13">
        <f>LOOKUP(H$3:H$32,'TABLE DE VALEURS'!$A$1:$B$132)</f>
        <v>128</v>
      </c>
      <c r="J21" s="13">
        <f t="shared" si="0"/>
        <v>128</v>
      </c>
      <c r="K21" s="67">
        <v>39</v>
      </c>
      <c r="L21" s="9">
        <f>LOOKUP(BENJAMINS!$K$3:K$32,'TABLE DE VALEURS'!$A$1:$B$132)</f>
        <v>93</v>
      </c>
      <c r="M21" s="67" t="s">
        <v>23</v>
      </c>
      <c r="N21" s="9">
        <f>LOOKUP(BENJAMINS!$M$3:M$35,'TABLE DE VALEURS'!$A$1:$B$132)</f>
        <v>0</v>
      </c>
      <c r="O21" s="67" t="s">
        <v>23</v>
      </c>
      <c r="P21" s="9">
        <f>LOOKUP(BENJAMINS!$O$3:O$35,'TABLE DE VALEURS'!$A$1:$B$132)</f>
        <v>0</v>
      </c>
      <c r="Q21" s="67" t="s">
        <v>23</v>
      </c>
      <c r="R21" s="9">
        <f>LOOKUP(Q$3:Q$30,'TABLE DE VALEURS'!$A$1:$B$132)</f>
        <v>0</v>
      </c>
      <c r="S21" s="9">
        <f t="shared" si="1"/>
        <v>0</v>
      </c>
      <c r="T21" s="14">
        <f t="shared" si="2"/>
        <v>314</v>
      </c>
      <c r="U21" s="16">
        <f t="shared" si="3"/>
        <v>19</v>
      </c>
    </row>
    <row r="22" spans="1:21" ht="14.25" customHeight="1" x14ac:dyDescent="0.2">
      <c r="A22" s="10" t="s">
        <v>128</v>
      </c>
      <c r="B22" s="10" t="s">
        <v>129</v>
      </c>
      <c r="C22" s="10" t="s">
        <v>20</v>
      </c>
      <c r="D22" s="10" t="s">
        <v>27</v>
      </c>
      <c r="E22" s="10" t="s">
        <v>22</v>
      </c>
      <c r="F22" s="13" t="s">
        <v>23</v>
      </c>
      <c r="G22" s="13">
        <f>LOOKUP($F$3:F$32,'TABLE DE VALEURS'!$A$1:$B$132)</f>
        <v>0</v>
      </c>
      <c r="H22" s="13">
        <v>20</v>
      </c>
      <c r="I22" s="13">
        <f>LOOKUP(H$3:H$32,'TABLE DE VALEURS'!$A$1:$B$132)</f>
        <v>112</v>
      </c>
      <c r="J22" s="13">
        <f t="shared" si="0"/>
        <v>112</v>
      </c>
      <c r="K22" s="67">
        <v>40</v>
      </c>
      <c r="L22" s="9">
        <f>LOOKUP(BENJAMINS!$K$3:K$32,'TABLE DE VALEURS'!$A$1:$B$132)</f>
        <v>92</v>
      </c>
      <c r="M22" s="67" t="s">
        <v>23</v>
      </c>
      <c r="N22" s="9">
        <f>LOOKUP(BENJAMINS!$M$3:M$35,'TABLE DE VALEURS'!$A$1:$B$132)</f>
        <v>0</v>
      </c>
      <c r="O22" s="67" t="s">
        <v>23</v>
      </c>
      <c r="P22" s="9">
        <f>LOOKUP(BENJAMINS!$O$3:O$35,'TABLE DE VALEURS'!$A$1:$B$132)</f>
        <v>0</v>
      </c>
      <c r="Q22" s="67" t="s">
        <v>23</v>
      </c>
      <c r="R22" s="9">
        <f>LOOKUP(Q$3:Q$30,'TABLE DE VALEURS'!$A$1:$B$132)</f>
        <v>0</v>
      </c>
      <c r="S22" s="9">
        <f t="shared" si="1"/>
        <v>0</v>
      </c>
      <c r="T22" s="14">
        <f t="shared" si="2"/>
        <v>296</v>
      </c>
      <c r="U22" s="16">
        <f t="shared" si="3"/>
        <v>20</v>
      </c>
    </row>
    <row r="23" spans="1:21" ht="14.25" customHeight="1" x14ac:dyDescent="0.2">
      <c r="A23" s="10" t="s">
        <v>131</v>
      </c>
      <c r="B23" s="10" t="s">
        <v>95</v>
      </c>
      <c r="C23" s="10" t="s">
        <v>48</v>
      </c>
      <c r="D23" s="10" t="s">
        <v>27</v>
      </c>
      <c r="E23" s="10" t="s">
        <v>22</v>
      </c>
      <c r="F23" s="13" t="s">
        <v>23</v>
      </c>
      <c r="G23" s="13">
        <f>LOOKUP($F$3:F$32,'TABLE DE VALEURS'!$A$1:$B$132)</f>
        <v>0</v>
      </c>
      <c r="H23" s="13">
        <v>17</v>
      </c>
      <c r="I23" s="13">
        <f>LOOKUP(H$3:H$32,'TABLE DE VALEURS'!$A$1:$B$132)</f>
        <v>115</v>
      </c>
      <c r="J23" s="13">
        <f t="shared" si="0"/>
        <v>115</v>
      </c>
      <c r="K23" s="67">
        <v>42</v>
      </c>
      <c r="L23" s="9">
        <f>LOOKUP(BENJAMINS!$K$3:K$32,'TABLE DE VALEURS'!$A$1:$B$132)</f>
        <v>90</v>
      </c>
      <c r="M23" s="67" t="s">
        <v>23</v>
      </c>
      <c r="N23" s="9">
        <f>LOOKUP(BENJAMINS!$M$3:M$35,'TABLE DE VALEURS'!$A$1:$B$132)</f>
        <v>0</v>
      </c>
      <c r="O23" s="67" t="s">
        <v>23</v>
      </c>
      <c r="P23" s="9">
        <f>LOOKUP(BENJAMINS!$O$3:O$35,'TABLE DE VALEURS'!$A$1:$B$132)</f>
        <v>0</v>
      </c>
      <c r="Q23" s="67" t="s">
        <v>23</v>
      </c>
      <c r="R23" s="9">
        <f>LOOKUP(Q$3:Q$30,'TABLE DE VALEURS'!$A$1:$B$132)</f>
        <v>0</v>
      </c>
      <c r="S23" s="9">
        <f t="shared" si="1"/>
        <v>0</v>
      </c>
      <c r="T23" s="14">
        <f t="shared" si="2"/>
        <v>295</v>
      </c>
      <c r="U23" s="16">
        <f t="shared" si="3"/>
        <v>21</v>
      </c>
    </row>
    <row r="24" spans="1:21" ht="14.25" customHeight="1" x14ac:dyDescent="0.2">
      <c r="A24" s="10" t="s">
        <v>133</v>
      </c>
      <c r="B24" s="10" t="s">
        <v>134</v>
      </c>
      <c r="C24" s="10" t="s">
        <v>39</v>
      </c>
      <c r="D24" s="11" t="s">
        <v>27</v>
      </c>
      <c r="E24" s="11" t="s">
        <v>22</v>
      </c>
      <c r="F24" s="13">
        <v>2</v>
      </c>
      <c r="G24" s="13">
        <f>LOOKUP($F$3:F$32,'TABLE DE VALEURS'!$A$1:$B$132)</f>
        <v>145</v>
      </c>
      <c r="H24" s="13" t="s">
        <v>23</v>
      </c>
      <c r="I24" s="13">
        <f>LOOKUP(H$3:H$32,'TABLE DE VALEURS'!$A$1:$B$132)</f>
        <v>0</v>
      </c>
      <c r="J24" s="13">
        <f t="shared" si="0"/>
        <v>145</v>
      </c>
      <c r="K24" s="13" t="s">
        <v>23</v>
      </c>
      <c r="L24" s="9">
        <f>LOOKUP(BENJAMINS!$K$3:K$32,'TABLE DE VALEURS'!$A$1:$B$132)</f>
        <v>0</v>
      </c>
      <c r="M24" s="9" t="s">
        <v>23</v>
      </c>
      <c r="N24" s="9">
        <f>LOOKUP(BENJAMINS!$M$3:M$35,'TABLE DE VALEURS'!$A$1:$B$132)</f>
        <v>0</v>
      </c>
      <c r="O24" s="9" t="s">
        <v>23</v>
      </c>
      <c r="P24" s="9">
        <f>LOOKUP(BENJAMINS!$O$3:O$35,'TABLE DE VALEURS'!$A$1:$B$132)</f>
        <v>0</v>
      </c>
      <c r="Q24" s="9">
        <v>1</v>
      </c>
      <c r="R24" s="9">
        <f>LOOKUP(Q$3:Q$30,'TABLE DE VALEURS'!$A$1:$B$132)</f>
        <v>150</v>
      </c>
      <c r="S24" s="9">
        <f t="shared" si="1"/>
        <v>150</v>
      </c>
      <c r="T24" s="14">
        <f t="shared" si="2"/>
        <v>295</v>
      </c>
      <c r="U24" s="16">
        <f t="shared" si="3"/>
        <v>21</v>
      </c>
    </row>
    <row r="25" spans="1:21" ht="14.25" customHeight="1" x14ac:dyDescent="0.2">
      <c r="A25" s="10" t="s">
        <v>133</v>
      </c>
      <c r="B25" s="10" t="s">
        <v>119</v>
      </c>
      <c r="C25" s="10" t="s">
        <v>39</v>
      </c>
      <c r="D25" s="10" t="s">
        <v>27</v>
      </c>
      <c r="E25" s="10" t="s">
        <v>22</v>
      </c>
      <c r="F25" s="13">
        <v>21</v>
      </c>
      <c r="G25" s="13">
        <f>LOOKUP($F$3:F$32,'TABLE DE VALEURS'!$A$1:$B$132)</f>
        <v>111</v>
      </c>
      <c r="H25" s="13" t="s">
        <v>23</v>
      </c>
      <c r="I25" s="13">
        <f>LOOKUP(H$3:H$32,'TABLE DE VALEURS'!$A$1:$B$132)</f>
        <v>0</v>
      </c>
      <c r="J25" s="13">
        <f t="shared" si="0"/>
        <v>111</v>
      </c>
      <c r="K25" s="67" t="s">
        <v>23</v>
      </c>
      <c r="L25" s="9">
        <f>LOOKUP(BENJAMINS!$K$3:K$32,'TABLE DE VALEURS'!$A$1:$B$132)</f>
        <v>0</v>
      </c>
      <c r="M25" s="67" t="s">
        <v>23</v>
      </c>
      <c r="N25" s="9">
        <f>LOOKUP(BENJAMINS!$M$3:M$35,'TABLE DE VALEURS'!$A$1:$B$132)</f>
        <v>0</v>
      </c>
      <c r="O25" s="67" t="s">
        <v>23</v>
      </c>
      <c r="P25" s="9">
        <f>LOOKUP(BENJAMINS!$O$3:O$35,'TABLE DE VALEURS'!$A$1:$B$132)</f>
        <v>0</v>
      </c>
      <c r="Q25" s="67">
        <v>14</v>
      </c>
      <c r="R25" s="9">
        <f>LOOKUP(Q$3:Q$30,'TABLE DE VALEURS'!$A$1:$B$132)</f>
        <v>118</v>
      </c>
      <c r="S25" s="9">
        <f t="shared" si="1"/>
        <v>118</v>
      </c>
      <c r="T25" s="14">
        <f t="shared" si="2"/>
        <v>229</v>
      </c>
      <c r="U25" s="16">
        <f t="shared" si="3"/>
        <v>23</v>
      </c>
    </row>
    <row r="26" spans="1:21" ht="14.25" customHeight="1" x14ac:dyDescent="0.2">
      <c r="A26" s="10" t="s">
        <v>137</v>
      </c>
      <c r="B26" s="10" t="s">
        <v>138</v>
      </c>
      <c r="C26" s="10" t="s">
        <v>48</v>
      </c>
      <c r="D26" s="11" t="s">
        <v>27</v>
      </c>
      <c r="E26" s="11" t="s">
        <v>22</v>
      </c>
      <c r="F26" s="13" t="s">
        <v>23</v>
      </c>
      <c r="G26" s="13">
        <f>LOOKUP($F$3:F$32,'TABLE DE VALEURS'!$A$1:$B$132)</f>
        <v>0</v>
      </c>
      <c r="H26" s="13" t="s">
        <v>23</v>
      </c>
      <c r="I26" s="13">
        <f>LOOKUP(H$3:H$32,'TABLE DE VALEURS'!$A$1:$B$132)</f>
        <v>0</v>
      </c>
      <c r="J26" s="13">
        <f t="shared" si="0"/>
        <v>0</v>
      </c>
      <c r="K26" s="67">
        <v>46</v>
      </c>
      <c r="L26" s="9">
        <f>LOOKUP(BENJAMINS!$K$3:K$32,'TABLE DE VALEURS'!$A$1:$B$132)</f>
        <v>86</v>
      </c>
      <c r="M26" s="67" t="s">
        <v>23</v>
      </c>
      <c r="N26" s="9">
        <f>LOOKUP(BENJAMINS!$M$3:M$35,'TABLE DE VALEURS'!$A$1:$B$132)</f>
        <v>0</v>
      </c>
      <c r="O26" s="67" t="s">
        <v>23</v>
      </c>
      <c r="P26" s="9">
        <f>LOOKUP(BENJAMINS!$O$3:O$35,'TABLE DE VALEURS'!$A$1:$B$132)</f>
        <v>0</v>
      </c>
      <c r="Q26" s="67" t="s">
        <v>23</v>
      </c>
      <c r="R26" s="9">
        <f>LOOKUP(Q$3:Q$30,'TABLE DE VALEURS'!$A$1:$B$132)</f>
        <v>0</v>
      </c>
      <c r="S26" s="9">
        <f t="shared" si="1"/>
        <v>0</v>
      </c>
      <c r="T26" s="14">
        <f t="shared" si="2"/>
        <v>172</v>
      </c>
      <c r="U26" s="16">
        <f t="shared" si="3"/>
        <v>24</v>
      </c>
    </row>
    <row r="27" spans="1:21" ht="14.25" customHeight="1" x14ac:dyDescent="0.2">
      <c r="A27" s="10" t="s">
        <v>140</v>
      </c>
      <c r="B27" s="10" t="s">
        <v>141</v>
      </c>
      <c r="C27" s="10" t="s">
        <v>33</v>
      </c>
      <c r="D27" s="11" t="s">
        <v>27</v>
      </c>
      <c r="E27" s="11" t="s">
        <v>22</v>
      </c>
      <c r="F27" s="13">
        <v>15</v>
      </c>
      <c r="G27" s="13">
        <f>LOOKUP($F$3:F$32,'TABLE DE VALEURS'!$A$1:$B$132)</f>
        <v>117</v>
      </c>
      <c r="H27" s="13" t="s">
        <v>23</v>
      </c>
      <c r="I27" s="13">
        <f>LOOKUP(H$3:H$32,'TABLE DE VALEURS'!$A$1:$B$132)</f>
        <v>0</v>
      </c>
      <c r="J27" s="13">
        <f t="shared" si="0"/>
        <v>117</v>
      </c>
      <c r="K27" s="67" t="s">
        <v>23</v>
      </c>
      <c r="L27" s="9">
        <f>LOOKUP(BENJAMINS!$K$3:K$32,'TABLE DE VALEURS'!$A$1:$B$132)</f>
        <v>0</v>
      </c>
      <c r="M27" s="67" t="s">
        <v>23</v>
      </c>
      <c r="N27" s="9">
        <f>LOOKUP(BENJAMINS!$M$3:M$35,'TABLE DE VALEURS'!$A$1:$B$132)</f>
        <v>0</v>
      </c>
      <c r="O27" s="67" t="s">
        <v>23</v>
      </c>
      <c r="P27" s="9">
        <f>LOOKUP(BENJAMINS!$O$3:O$35,'TABLE DE VALEURS'!$A$1:$B$132)</f>
        <v>0</v>
      </c>
      <c r="Q27" s="67" t="s">
        <v>23</v>
      </c>
      <c r="R27" s="9">
        <f>LOOKUP(Q$3:Q$30,'TABLE DE VALEURS'!$A$1:$B$132)</f>
        <v>0</v>
      </c>
      <c r="S27" s="9">
        <f t="shared" si="1"/>
        <v>0</v>
      </c>
      <c r="T27" s="14">
        <f t="shared" si="2"/>
        <v>117</v>
      </c>
      <c r="U27" s="16">
        <f t="shared" si="3"/>
        <v>25</v>
      </c>
    </row>
    <row r="28" spans="1:21" ht="14.25" customHeight="1" x14ac:dyDescent="0.2">
      <c r="A28" s="11" t="s">
        <v>142</v>
      </c>
      <c r="B28" s="11" t="s">
        <v>143</v>
      </c>
      <c r="C28" s="10" t="s">
        <v>144</v>
      </c>
      <c r="D28" s="10" t="s">
        <v>27</v>
      </c>
      <c r="E28" s="10" t="s">
        <v>22</v>
      </c>
      <c r="F28" s="13" t="s">
        <v>23</v>
      </c>
      <c r="G28" s="13">
        <f>LOOKUP($F$3:F$32,'TABLE DE VALEURS'!$A$1:$B$132)</f>
        <v>0</v>
      </c>
      <c r="H28" s="13">
        <v>22</v>
      </c>
      <c r="I28" s="13">
        <f>LOOKUP(H$3:H$32,'TABLE DE VALEURS'!$A$1:$B$132)</f>
        <v>110</v>
      </c>
      <c r="J28" s="13">
        <f t="shared" si="0"/>
        <v>110</v>
      </c>
      <c r="K28" s="67" t="s">
        <v>23</v>
      </c>
      <c r="L28" s="9">
        <f>LOOKUP(BENJAMINS!$K$3:K$32,'TABLE DE VALEURS'!$A$1:$B$132)</f>
        <v>0</v>
      </c>
      <c r="M28" s="67" t="s">
        <v>23</v>
      </c>
      <c r="N28" s="9">
        <f>LOOKUP(BENJAMINS!$M$3:M$35,'TABLE DE VALEURS'!$A$1:$B$132)</f>
        <v>0</v>
      </c>
      <c r="O28" s="67" t="s">
        <v>23</v>
      </c>
      <c r="P28" s="9">
        <f>LOOKUP(BENJAMINS!$O$3:O$35,'TABLE DE VALEURS'!$A$1:$B$132)</f>
        <v>0</v>
      </c>
      <c r="Q28" s="67" t="s">
        <v>23</v>
      </c>
      <c r="R28" s="9">
        <f>LOOKUP(Q$3:Q$30,'TABLE DE VALEURS'!$A$1:$B$132)</f>
        <v>0</v>
      </c>
      <c r="S28" s="9">
        <f t="shared" si="1"/>
        <v>0</v>
      </c>
      <c r="T28" s="14">
        <f t="shared" si="2"/>
        <v>110</v>
      </c>
      <c r="U28" s="16">
        <f t="shared" si="3"/>
        <v>26</v>
      </c>
    </row>
    <row r="29" spans="1:21" ht="14.25" customHeight="1" x14ac:dyDescent="0.2">
      <c r="A29" s="10" t="s">
        <v>145</v>
      </c>
      <c r="B29" s="10" t="s">
        <v>146</v>
      </c>
      <c r="C29" s="10" t="s">
        <v>36</v>
      </c>
      <c r="D29" s="10" t="s">
        <v>27</v>
      </c>
      <c r="E29" s="10" t="s">
        <v>22</v>
      </c>
      <c r="F29" s="13" t="s">
        <v>23</v>
      </c>
      <c r="G29" s="13">
        <f>LOOKUP($F$3:F$32,'TABLE DE VALEURS'!$A$1:$B$132)</f>
        <v>0</v>
      </c>
      <c r="H29" s="13" t="s">
        <v>23</v>
      </c>
      <c r="I29" s="13">
        <f>LOOKUP(H$3:H$32,'TABLE DE VALEURS'!$A$1:$B$132)</f>
        <v>0</v>
      </c>
      <c r="J29" s="13">
        <f t="shared" si="0"/>
        <v>0</v>
      </c>
      <c r="K29" s="67" t="s">
        <v>23</v>
      </c>
      <c r="L29" s="9">
        <f>LOOKUP(BENJAMINS!$K$3:K$32,'TABLE DE VALEURS'!$A$1:$B$132)</f>
        <v>0</v>
      </c>
      <c r="M29" s="67" t="s">
        <v>23</v>
      </c>
      <c r="N29" s="9">
        <f>LOOKUP(BENJAMINS!$M$3:M$35,'TABLE DE VALEURS'!$A$1:$B$132)</f>
        <v>0</v>
      </c>
      <c r="O29" s="67" t="s">
        <v>23</v>
      </c>
      <c r="P29" s="9">
        <f>LOOKUP(BENJAMINS!$O$3:O$35,'TABLE DE VALEURS'!$A$1:$B$132)</f>
        <v>0</v>
      </c>
      <c r="Q29" s="67" t="s">
        <v>23</v>
      </c>
      <c r="R29" s="9">
        <f>LOOKUP(Q$3:Q$30,'TABLE DE VALEURS'!$A$1:$B$132)</f>
        <v>0</v>
      </c>
      <c r="S29" s="9">
        <f t="shared" si="1"/>
        <v>0</v>
      </c>
      <c r="T29" s="14">
        <f t="shared" si="2"/>
        <v>0</v>
      </c>
      <c r="U29" s="16">
        <f t="shared" si="3"/>
        <v>27</v>
      </c>
    </row>
    <row r="30" spans="1:21" ht="14.25" customHeight="1" x14ac:dyDescent="0.2">
      <c r="A30" s="10" t="s">
        <v>147</v>
      </c>
      <c r="B30" s="10" t="s">
        <v>148</v>
      </c>
      <c r="C30" s="10" t="s">
        <v>110</v>
      </c>
      <c r="D30" s="10" t="s">
        <v>27</v>
      </c>
      <c r="E30" s="10" t="s">
        <v>22</v>
      </c>
      <c r="F30" s="13" t="s">
        <v>23</v>
      </c>
      <c r="G30" s="13">
        <f>LOOKUP($F$3:F$32,'TABLE DE VALEURS'!$A$1:$B$132)</f>
        <v>0</v>
      </c>
      <c r="H30" s="13" t="s">
        <v>23</v>
      </c>
      <c r="I30" s="13">
        <f>LOOKUP(H$3:H$32,'TABLE DE VALEURS'!$A$1:$B$132)</f>
        <v>0</v>
      </c>
      <c r="J30" s="13">
        <f t="shared" si="0"/>
        <v>0</v>
      </c>
      <c r="K30" s="13" t="s">
        <v>23</v>
      </c>
      <c r="L30" s="9">
        <f>LOOKUP(BENJAMINS!$K$3:K$32,'TABLE DE VALEURS'!$A$1:$B$132)</f>
        <v>0</v>
      </c>
      <c r="M30" s="13" t="s">
        <v>23</v>
      </c>
      <c r="N30" s="9">
        <f>LOOKUP(BENJAMINS!$M$3:M$35,'TABLE DE VALEURS'!$A$1:$B$132)</f>
        <v>0</v>
      </c>
      <c r="O30" s="13" t="s">
        <v>23</v>
      </c>
      <c r="P30" s="9">
        <f>LOOKUP(BENJAMINS!$O$3:O$35,'TABLE DE VALEURS'!$A$1:$B$132)</f>
        <v>0</v>
      </c>
      <c r="Q30" s="13" t="s">
        <v>23</v>
      </c>
      <c r="R30" s="9">
        <f>LOOKUP(Q$3:Q$30,'TABLE DE VALEURS'!$A$1:$B$132)</f>
        <v>0</v>
      </c>
      <c r="S30" s="9">
        <f t="shared" si="1"/>
        <v>0</v>
      </c>
      <c r="T30" s="14">
        <f t="shared" si="2"/>
        <v>0</v>
      </c>
      <c r="U30" s="16">
        <f t="shared" si="3"/>
        <v>27</v>
      </c>
    </row>
    <row r="31" spans="1:21" ht="14.25" customHeight="1" x14ac:dyDescent="0.2">
      <c r="A31" s="13" t="s">
        <v>156</v>
      </c>
      <c r="B31" s="13" t="s">
        <v>157</v>
      </c>
      <c r="C31" s="67" t="s">
        <v>60</v>
      </c>
      <c r="D31" s="10" t="s">
        <v>27</v>
      </c>
      <c r="E31" s="15" t="s">
        <v>22</v>
      </c>
      <c r="F31" s="13" t="s">
        <v>23</v>
      </c>
      <c r="G31" s="13">
        <f>LOOKUP($F$3:F$32,'TABLE DE VALEURS'!$A$1:$B$132)</f>
        <v>0</v>
      </c>
      <c r="H31" s="13" t="s">
        <v>23</v>
      </c>
      <c r="I31" s="13">
        <f>LOOKUP(H$3:H$32,'TABLE DE VALEURS'!$A$1:$B$132)</f>
        <v>0</v>
      </c>
      <c r="J31" s="13">
        <f t="shared" si="0"/>
        <v>0</v>
      </c>
      <c r="K31" s="13" t="s">
        <v>23</v>
      </c>
      <c r="L31" s="9">
        <f>LOOKUP(BENJAMINS!$K$3:K$32,'TABLE DE VALEURS'!$A$1:$B$132)</f>
        <v>0</v>
      </c>
      <c r="M31" s="13" t="s">
        <v>23</v>
      </c>
      <c r="N31" s="9">
        <f>LOOKUP(BENJAMINS!$M$3:M$35,'TABLE DE VALEURS'!$A$1:$B$132)</f>
        <v>0</v>
      </c>
      <c r="O31" s="13" t="s">
        <v>23</v>
      </c>
      <c r="P31" s="9">
        <f>LOOKUP(BENJAMINS!$O$3:O$35,'TABLE DE VALEURS'!$A$1:$B$132)</f>
        <v>0</v>
      </c>
      <c r="Q31" s="13" t="s">
        <v>23</v>
      </c>
      <c r="R31" s="9">
        <f>LOOKUP(Q$3:Q$32,'TABLE DE VALEURS'!$A$1:$B$132)</f>
        <v>0</v>
      </c>
      <c r="S31" s="9">
        <f t="shared" si="1"/>
        <v>0</v>
      </c>
      <c r="T31" s="14">
        <f t="shared" si="2"/>
        <v>0</v>
      </c>
      <c r="U31" s="55">
        <f t="shared" si="3"/>
        <v>27</v>
      </c>
    </row>
    <row r="32" spans="1:21" ht="14.25" customHeight="1" thickBot="1" x14ac:dyDescent="0.25">
      <c r="A32" s="13" t="s">
        <v>164</v>
      </c>
      <c r="B32" s="13" t="s">
        <v>165</v>
      </c>
      <c r="C32" s="67" t="s">
        <v>60</v>
      </c>
      <c r="D32" s="10" t="s">
        <v>27</v>
      </c>
      <c r="E32" s="15" t="s">
        <v>22</v>
      </c>
      <c r="F32" s="13" t="s">
        <v>23</v>
      </c>
      <c r="G32" s="13">
        <f>LOOKUP($F$3:F$32,'TABLE DE VALEURS'!$A$1:$B$132)</f>
        <v>0</v>
      </c>
      <c r="H32" s="13" t="s">
        <v>23</v>
      </c>
      <c r="I32" s="13">
        <f>LOOKUP(H$3:H$32,'TABLE DE VALEURS'!$A$1:$B$132)</f>
        <v>0</v>
      </c>
      <c r="J32" s="13">
        <f t="shared" si="0"/>
        <v>0</v>
      </c>
      <c r="K32" s="13" t="s">
        <v>23</v>
      </c>
      <c r="L32" s="9">
        <f>LOOKUP(BENJAMINS!$K$3:K$32,'TABLE DE VALEURS'!$A$1:$B$132)</f>
        <v>0</v>
      </c>
      <c r="M32" s="13" t="s">
        <v>23</v>
      </c>
      <c r="N32" s="9">
        <f>LOOKUP(BENJAMINS!$M$3:M$35,'TABLE DE VALEURS'!$A$1:$B$132)</f>
        <v>0</v>
      </c>
      <c r="O32" s="13" t="s">
        <v>23</v>
      </c>
      <c r="P32" s="9">
        <f>LOOKUP(BENJAMINS!$O$3:O$35,'TABLE DE VALEURS'!$A$1:$B$132)</f>
        <v>0</v>
      </c>
      <c r="Q32" s="13" t="s">
        <v>23</v>
      </c>
      <c r="R32" s="9">
        <f>LOOKUP(Q$3:Q$32,'TABLE DE VALEURS'!$A$1:$B$132)</f>
        <v>0</v>
      </c>
      <c r="S32" s="9">
        <f t="shared" si="1"/>
        <v>0</v>
      </c>
      <c r="T32" s="14">
        <f t="shared" si="2"/>
        <v>0</v>
      </c>
      <c r="U32" s="55">
        <f t="shared" si="3"/>
        <v>27</v>
      </c>
    </row>
  </sheetData>
  <mergeCells count="11">
    <mergeCell ref="F1:G1"/>
    <mergeCell ref="C1:C2"/>
    <mergeCell ref="B1:B2"/>
    <mergeCell ref="A1:A2"/>
    <mergeCell ref="O1:P1"/>
    <mergeCell ref="U1:U2"/>
    <mergeCell ref="T1:T2"/>
    <mergeCell ref="Q1:R1"/>
    <mergeCell ref="M1:N1"/>
    <mergeCell ref="H1:I1"/>
    <mergeCell ref="K1:L1"/>
  </mergeCells>
  <dataValidations count="1">
    <dataValidation type="list" allowBlank="1" showErrorMessage="1" sqref="C1" xr:uid="{00000000-0002-0000-0200-000000000000}">
      <formula1>clubs</formula1>
    </dataValidation>
  </dataValidations>
  <pageMargins left="0.7" right="0.7" top="0.75" bottom="0.75" header="0" footer="0"/>
  <pageSetup paperSize="9" scale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U20"/>
  <sheetViews>
    <sheetView workbookViewId="0">
      <selection sqref="A1:A2"/>
    </sheetView>
  </sheetViews>
  <sheetFormatPr baseColWidth="10" defaultColWidth="14.5" defaultRowHeight="15" customHeight="1" x14ac:dyDescent="0.2"/>
  <cols>
    <col min="1" max="1" width="10.33203125" style="66" customWidth="1"/>
    <col min="2" max="2" width="9.33203125" style="66" customWidth="1"/>
    <col min="3" max="3" width="25.1640625" style="66" customWidth="1"/>
    <col min="4" max="4" width="5.1640625" style="66" customWidth="1"/>
    <col min="5" max="5" width="9.1640625" style="66" customWidth="1"/>
    <col min="6" max="6" width="8.83203125" style="66" customWidth="1"/>
    <col min="7" max="7" width="7.5" style="66" customWidth="1"/>
    <col min="8" max="8" width="8.83203125" style="66" customWidth="1"/>
    <col min="9" max="9" width="7.5" style="66" customWidth="1"/>
    <col min="10" max="10" width="9.5" style="66" customWidth="1"/>
    <col min="11" max="11" width="6.33203125" style="66" customWidth="1"/>
    <col min="12" max="12" width="6.83203125" style="66" customWidth="1"/>
    <col min="13" max="13" width="6.33203125" style="66" customWidth="1"/>
    <col min="14" max="14" width="6.83203125" style="66" customWidth="1"/>
    <col min="15" max="15" width="6.33203125" style="66" customWidth="1"/>
    <col min="16" max="16" width="6.83203125" style="66" customWidth="1"/>
    <col min="17" max="17" width="6.33203125" style="66" customWidth="1"/>
    <col min="18" max="18" width="6.83203125" style="66" customWidth="1"/>
    <col min="19" max="19" width="10.5" style="66" customWidth="1"/>
    <col min="20" max="20" width="6.83203125" style="66" customWidth="1"/>
    <col min="21" max="21" width="12.5" style="66" customWidth="1"/>
    <col min="22" max="16384" width="14.5" style="66"/>
  </cols>
  <sheetData>
    <row r="1" spans="1:21" ht="52.5" customHeight="1" x14ac:dyDescent="0.2">
      <c r="A1" s="80" t="s">
        <v>0</v>
      </c>
      <c r="B1" s="80" t="s">
        <v>1</v>
      </c>
      <c r="C1" s="80" t="s">
        <v>2</v>
      </c>
      <c r="D1" s="80" t="s">
        <v>3</v>
      </c>
      <c r="E1" s="80" t="s">
        <v>4</v>
      </c>
      <c r="F1" s="72" t="s">
        <v>5</v>
      </c>
      <c r="G1" s="82"/>
      <c r="H1" s="72" t="s">
        <v>6</v>
      </c>
      <c r="I1" s="82"/>
      <c r="J1" s="65" t="s">
        <v>7</v>
      </c>
      <c r="K1" s="77" t="s">
        <v>8</v>
      </c>
      <c r="L1" s="84"/>
      <c r="M1" s="72" t="s">
        <v>9</v>
      </c>
      <c r="N1" s="83"/>
      <c r="O1" s="72" t="s">
        <v>10</v>
      </c>
      <c r="P1" s="83"/>
      <c r="Q1" s="72" t="s">
        <v>11</v>
      </c>
      <c r="R1" s="82"/>
      <c r="S1" s="65" t="s">
        <v>12</v>
      </c>
      <c r="T1" s="74" t="s">
        <v>13</v>
      </c>
      <c r="U1" s="74" t="s">
        <v>14</v>
      </c>
    </row>
    <row r="2" spans="1:21" ht="14.25" customHeight="1" x14ac:dyDescent="0.2">
      <c r="A2" s="81"/>
      <c r="B2" s="81"/>
      <c r="C2" s="81"/>
      <c r="D2" s="81"/>
      <c r="E2" s="81"/>
      <c r="F2" s="70" t="s">
        <v>15</v>
      </c>
      <c r="G2" s="70" t="s">
        <v>16</v>
      </c>
      <c r="H2" s="70" t="s">
        <v>15</v>
      </c>
      <c r="I2" s="70" t="s">
        <v>16</v>
      </c>
      <c r="J2" s="70" t="s">
        <v>16</v>
      </c>
      <c r="K2" s="70" t="s">
        <v>15</v>
      </c>
      <c r="L2" s="70" t="s">
        <v>16</v>
      </c>
      <c r="M2" s="70" t="s">
        <v>15</v>
      </c>
      <c r="N2" s="70" t="s">
        <v>16</v>
      </c>
      <c r="O2" s="70" t="s">
        <v>15</v>
      </c>
      <c r="P2" s="70" t="s">
        <v>16</v>
      </c>
      <c r="Q2" s="70" t="s">
        <v>15</v>
      </c>
      <c r="R2" s="70" t="s">
        <v>16</v>
      </c>
      <c r="S2" s="70" t="s">
        <v>17</v>
      </c>
      <c r="T2" s="81"/>
      <c r="U2" s="81"/>
    </row>
    <row r="3" spans="1:21" ht="14.25" customHeight="1" x14ac:dyDescent="0.2">
      <c r="A3" s="11" t="s">
        <v>149</v>
      </c>
      <c r="B3" s="11" t="s">
        <v>150</v>
      </c>
      <c r="C3" s="10" t="s">
        <v>67</v>
      </c>
      <c r="D3" s="10" t="s">
        <v>21</v>
      </c>
      <c r="E3" s="10" t="s">
        <v>151</v>
      </c>
      <c r="F3" s="13" t="s">
        <v>23</v>
      </c>
      <c r="G3" s="13">
        <f>LOOKUP($F$3:F$20,'TABLE DE VALEURS'!$A$1:$B$132)</f>
        <v>0</v>
      </c>
      <c r="H3" s="13">
        <v>4</v>
      </c>
      <c r="I3" s="13">
        <f>LOOKUP(H$3:H$20,'TABLE DE VALEURS'!$A$1:$B$132)</f>
        <v>138</v>
      </c>
      <c r="J3" s="13">
        <f t="shared" ref="J3:J20" si="0">IF(G3&lt;I3,I3,G3)</f>
        <v>138</v>
      </c>
      <c r="K3" s="9">
        <v>4</v>
      </c>
      <c r="L3" s="9">
        <v>138</v>
      </c>
      <c r="M3" s="9">
        <v>1</v>
      </c>
      <c r="N3" s="13">
        <f>LOOKUP(M$3:M$38,'TABLE DE VALEURS'!$A$1:$B$132)</f>
        <v>150</v>
      </c>
      <c r="O3" s="9">
        <v>1</v>
      </c>
      <c r="P3" s="13">
        <f>LOOKUP(O$3:O$38,'TABLE DE VALEURS'!$A$1:$B$132)</f>
        <v>150</v>
      </c>
      <c r="Q3" s="9" t="s">
        <v>46</v>
      </c>
      <c r="R3" s="13">
        <f>LOOKUP(Q$3:Q$38,'TABLE DE VALEURS'!$A$1:$B$132)</f>
        <v>0</v>
      </c>
      <c r="S3" s="9">
        <f t="shared" ref="S3:S20" si="1">IF(N3&lt;R3,R3,N3)</f>
        <v>150</v>
      </c>
      <c r="T3" s="14">
        <f t="shared" ref="T3:T20" si="2">(J3+(2*L3)+P3+S3)</f>
        <v>714</v>
      </c>
      <c r="U3" s="16">
        <f t="shared" ref="U3:U20" si="3">RANK($T3,T$3:T$20)</f>
        <v>1</v>
      </c>
    </row>
    <row r="4" spans="1:21" ht="14.25" customHeight="1" x14ac:dyDescent="0.2">
      <c r="A4" s="11" t="s">
        <v>154</v>
      </c>
      <c r="B4" s="11" t="s">
        <v>155</v>
      </c>
      <c r="C4" s="10" t="s">
        <v>67</v>
      </c>
      <c r="D4" s="11" t="s">
        <v>21</v>
      </c>
      <c r="E4" s="11" t="s">
        <v>151</v>
      </c>
      <c r="F4" s="13">
        <v>2</v>
      </c>
      <c r="G4" s="13">
        <f>LOOKUP($F$3:F$20,'TABLE DE VALEURS'!$A$1:$B$132)</f>
        <v>145</v>
      </c>
      <c r="H4" s="13">
        <v>2</v>
      </c>
      <c r="I4" s="13">
        <f>LOOKUP(H$3:H$20,'TABLE DE VALEURS'!$A$1:$B$132)</f>
        <v>145</v>
      </c>
      <c r="J4" s="13">
        <f t="shared" si="0"/>
        <v>145</v>
      </c>
      <c r="K4" s="9">
        <v>6</v>
      </c>
      <c r="L4" s="9">
        <v>134</v>
      </c>
      <c r="M4" s="9">
        <v>2</v>
      </c>
      <c r="N4" s="13">
        <f>LOOKUP(M$3:M$38,'TABLE DE VALEURS'!$A$1:$B$132)</f>
        <v>145</v>
      </c>
      <c r="O4" s="9">
        <v>2</v>
      </c>
      <c r="P4" s="13">
        <f>LOOKUP(O$3:O$38,'TABLE DE VALEURS'!$A$1:$B$132)</f>
        <v>145</v>
      </c>
      <c r="Q4" s="9" t="s">
        <v>46</v>
      </c>
      <c r="R4" s="13">
        <f>LOOKUP(Q$3:Q$38,'TABLE DE VALEURS'!$A$1:$B$132)</f>
        <v>0</v>
      </c>
      <c r="S4" s="9">
        <f t="shared" si="1"/>
        <v>145</v>
      </c>
      <c r="T4" s="14">
        <f t="shared" si="2"/>
        <v>703</v>
      </c>
      <c r="U4" s="16">
        <f t="shared" si="3"/>
        <v>2</v>
      </c>
    </row>
    <row r="5" spans="1:21" ht="14.25" customHeight="1" x14ac:dyDescent="0.2">
      <c r="A5" s="11" t="s">
        <v>154</v>
      </c>
      <c r="B5" s="11" t="s">
        <v>158</v>
      </c>
      <c r="C5" s="10" t="s">
        <v>67</v>
      </c>
      <c r="D5" s="11" t="s">
        <v>21</v>
      </c>
      <c r="E5" s="11" t="s">
        <v>151</v>
      </c>
      <c r="F5" s="13">
        <v>3</v>
      </c>
      <c r="G5" s="13">
        <f>LOOKUP($F$3:F$20,'TABLE DE VALEURS'!$A$1:$B$132)</f>
        <v>141</v>
      </c>
      <c r="H5" s="13">
        <v>3</v>
      </c>
      <c r="I5" s="13">
        <f>LOOKUP(H$3:H$20,'TABLE DE VALEURS'!$A$1:$B$132)</f>
        <v>141</v>
      </c>
      <c r="J5" s="13">
        <f t="shared" si="0"/>
        <v>141</v>
      </c>
      <c r="K5" s="9">
        <v>5</v>
      </c>
      <c r="L5" s="9">
        <v>136</v>
      </c>
      <c r="M5" s="9">
        <v>3</v>
      </c>
      <c r="N5" s="13">
        <f>LOOKUP(M$3:M$38,'TABLE DE VALEURS'!$A$1:$B$132)</f>
        <v>141</v>
      </c>
      <c r="O5" s="9">
        <v>3</v>
      </c>
      <c r="P5" s="13">
        <f>LOOKUP(O$3:O$38,'TABLE DE VALEURS'!$A$1:$B$132)</f>
        <v>141</v>
      </c>
      <c r="Q5" s="9" t="s">
        <v>23</v>
      </c>
      <c r="R5" s="13">
        <f>LOOKUP(Q$3:Q$38,'TABLE DE VALEURS'!$A$1:$B$132)</f>
        <v>0</v>
      </c>
      <c r="S5" s="9">
        <f t="shared" si="1"/>
        <v>141</v>
      </c>
      <c r="T5" s="14">
        <f t="shared" si="2"/>
        <v>695</v>
      </c>
      <c r="U5" s="16">
        <f t="shared" si="3"/>
        <v>3</v>
      </c>
    </row>
    <row r="6" spans="1:21" ht="14.25" customHeight="1" x14ac:dyDescent="0.2">
      <c r="A6" s="10" t="s">
        <v>162</v>
      </c>
      <c r="B6" s="10" t="s">
        <v>163</v>
      </c>
      <c r="C6" s="10" t="s">
        <v>110</v>
      </c>
      <c r="D6" s="11" t="s">
        <v>21</v>
      </c>
      <c r="E6" s="11" t="s">
        <v>151</v>
      </c>
      <c r="F6" s="13">
        <v>1</v>
      </c>
      <c r="G6" s="13">
        <f>LOOKUP($F$3:F$20,'TABLE DE VALEURS'!$A$1:$B$132)</f>
        <v>150</v>
      </c>
      <c r="H6" s="13">
        <v>1</v>
      </c>
      <c r="I6" s="13">
        <f>LOOKUP(H$3:H$20,'TABLE DE VALEURS'!$A$1:$B$132)</f>
        <v>150</v>
      </c>
      <c r="J6" s="13">
        <f t="shared" si="0"/>
        <v>150</v>
      </c>
      <c r="K6" s="9">
        <v>8</v>
      </c>
      <c r="L6" s="9">
        <v>130</v>
      </c>
      <c r="M6" s="9">
        <v>5</v>
      </c>
      <c r="N6" s="13">
        <f>LOOKUP(M$3:M$38,'TABLE DE VALEURS'!$A$1:$B$132)</f>
        <v>136</v>
      </c>
      <c r="O6" s="9">
        <v>4</v>
      </c>
      <c r="P6" s="13">
        <f>LOOKUP(O$3:O$38,'TABLE DE VALEURS'!$A$1:$B$132)</f>
        <v>138</v>
      </c>
      <c r="Q6" s="9">
        <v>2</v>
      </c>
      <c r="R6" s="13">
        <f>LOOKUP(Q$3:Q$38,'TABLE DE VALEURS'!$A$1:$B$132)</f>
        <v>145</v>
      </c>
      <c r="S6" s="9">
        <f t="shared" si="1"/>
        <v>145</v>
      </c>
      <c r="T6" s="14">
        <f t="shared" si="2"/>
        <v>693</v>
      </c>
      <c r="U6" s="16">
        <f t="shared" si="3"/>
        <v>4</v>
      </c>
    </row>
    <row r="7" spans="1:21" ht="14.25" customHeight="1" x14ac:dyDescent="0.2">
      <c r="A7" s="11" t="s">
        <v>168</v>
      </c>
      <c r="B7" s="11" t="s">
        <v>163</v>
      </c>
      <c r="C7" s="10" t="s">
        <v>30</v>
      </c>
      <c r="D7" s="10" t="s">
        <v>21</v>
      </c>
      <c r="E7" s="10" t="s">
        <v>151</v>
      </c>
      <c r="F7" s="13">
        <v>8</v>
      </c>
      <c r="G7" s="13">
        <f>LOOKUP($F$3:F$20,'TABLE DE VALEURS'!$A$1:$B$132)</f>
        <v>130</v>
      </c>
      <c r="H7" s="13" t="s">
        <v>23</v>
      </c>
      <c r="I7" s="13">
        <f>LOOKUP(H$3:H$20,'TABLE DE VALEURS'!$A$1:$B$132)</f>
        <v>0</v>
      </c>
      <c r="J7" s="13">
        <f t="shared" si="0"/>
        <v>130</v>
      </c>
      <c r="K7" s="9">
        <v>13</v>
      </c>
      <c r="L7" s="9">
        <v>120</v>
      </c>
      <c r="M7" s="9">
        <v>7</v>
      </c>
      <c r="N7" s="13">
        <f>LOOKUP(M$3:M$38,'TABLE DE VALEURS'!$A$1:$B$132)</f>
        <v>132</v>
      </c>
      <c r="O7" s="9">
        <v>6</v>
      </c>
      <c r="P7" s="13">
        <f>LOOKUP(O$3:O$38,'TABLE DE VALEURS'!$A$1:$B$132)</f>
        <v>134</v>
      </c>
      <c r="Q7" s="9">
        <v>5</v>
      </c>
      <c r="R7" s="13">
        <f>LOOKUP(Q$3:Q$38,'TABLE DE VALEURS'!$A$1:$B$132)</f>
        <v>136</v>
      </c>
      <c r="S7" s="9">
        <f t="shared" si="1"/>
        <v>136</v>
      </c>
      <c r="T7" s="14">
        <f t="shared" si="2"/>
        <v>640</v>
      </c>
      <c r="U7" s="16">
        <f t="shared" si="3"/>
        <v>5</v>
      </c>
    </row>
    <row r="8" spans="1:21" ht="14.25" customHeight="1" x14ac:dyDescent="0.2">
      <c r="A8" s="10" t="s">
        <v>171</v>
      </c>
      <c r="B8" s="10" t="s">
        <v>172</v>
      </c>
      <c r="C8" s="10" t="s">
        <v>30</v>
      </c>
      <c r="D8" s="10" t="s">
        <v>21</v>
      </c>
      <c r="E8" s="10" t="s">
        <v>151</v>
      </c>
      <c r="F8" s="13">
        <v>7</v>
      </c>
      <c r="G8" s="13">
        <f>LOOKUP($F$3:F$20,'TABLE DE VALEURS'!$A$1:$B$132)</f>
        <v>132</v>
      </c>
      <c r="H8" s="13" t="s">
        <v>23</v>
      </c>
      <c r="I8" s="13">
        <f>LOOKUP(H$3:H$20,'TABLE DE VALEURS'!$A$1:$B$132)</f>
        <v>0</v>
      </c>
      <c r="J8" s="13">
        <f t="shared" si="0"/>
        <v>132</v>
      </c>
      <c r="K8" s="9">
        <v>20</v>
      </c>
      <c r="L8" s="9">
        <v>112</v>
      </c>
      <c r="M8" s="9">
        <v>4</v>
      </c>
      <c r="N8" s="13">
        <f>LOOKUP(M$3:M$38,'TABLE DE VALEURS'!$A$1:$B$132)</f>
        <v>138</v>
      </c>
      <c r="O8" s="9">
        <v>5</v>
      </c>
      <c r="P8" s="13">
        <f>LOOKUP(O$3:O$38,'TABLE DE VALEURS'!$A$1:$B$132)</f>
        <v>136</v>
      </c>
      <c r="Q8" s="9">
        <v>4</v>
      </c>
      <c r="R8" s="13">
        <f>LOOKUP(Q$3:Q$38,'TABLE DE VALEURS'!$A$1:$B$132)</f>
        <v>138</v>
      </c>
      <c r="S8" s="9">
        <f t="shared" si="1"/>
        <v>138</v>
      </c>
      <c r="T8" s="14">
        <f t="shared" si="2"/>
        <v>630</v>
      </c>
      <c r="U8" s="16">
        <f t="shared" si="3"/>
        <v>6</v>
      </c>
    </row>
    <row r="9" spans="1:21" ht="14.25" customHeight="1" x14ac:dyDescent="0.2">
      <c r="A9" s="10" t="s">
        <v>175</v>
      </c>
      <c r="B9" s="10" t="s">
        <v>176</v>
      </c>
      <c r="C9" s="10" t="s">
        <v>33</v>
      </c>
      <c r="D9" s="10" t="s">
        <v>21</v>
      </c>
      <c r="E9" s="10" t="s">
        <v>151</v>
      </c>
      <c r="F9" s="13">
        <v>15</v>
      </c>
      <c r="G9" s="13">
        <f>LOOKUP($F$3:F$20,'TABLE DE VALEURS'!$A$1:$B$132)</f>
        <v>117</v>
      </c>
      <c r="H9" s="13" t="s">
        <v>23</v>
      </c>
      <c r="I9" s="13">
        <f>LOOKUP(H$3:H$20,'TABLE DE VALEURS'!$A$1:$B$132)</f>
        <v>0</v>
      </c>
      <c r="J9" s="13">
        <f t="shared" si="0"/>
        <v>117</v>
      </c>
      <c r="K9" s="9">
        <v>23</v>
      </c>
      <c r="L9" s="9">
        <v>109</v>
      </c>
      <c r="M9" s="9">
        <v>8</v>
      </c>
      <c r="N9" s="13">
        <f>LOOKUP(M$3:M$38,'TABLE DE VALEURS'!$A$1:$B$132)</f>
        <v>130</v>
      </c>
      <c r="O9" s="9" t="s">
        <v>23</v>
      </c>
      <c r="P9" s="13">
        <f>LOOKUP(O$3:O$38,'TABLE DE VALEURS'!$A$1:$B$132)</f>
        <v>0</v>
      </c>
      <c r="Q9" s="9">
        <v>7</v>
      </c>
      <c r="R9" s="13">
        <f>LOOKUP(Q$3:Q$38,'TABLE DE VALEURS'!$A$1:$B$132)</f>
        <v>132</v>
      </c>
      <c r="S9" s="9">
        <f t="shared" si="1"/>
        <v>132</v>
      </c>
      <c r="T9" s="14">
        <f t="shared" si="2"/>
        <v>467</v>
      </c>
      <c r="U9" s="16">
        <f t="shared" si="3"/>
        <v>7</v>
      </c>
    </row>
    <row r="10" spans="1:21" ht="14.25" customHeight="1" x14ac:dyDescent="0.2">
      <c r="A10" s="10" t="s">
        <v>179</v>
      </c>
      <c r="B10" s="10" t="s">
        <v>180</v>
      </c>
      <c r="C10" s="10" t="s">
        <v>33</v>
      </c>
      <c r="D10" s="10" t="s">
        <v>21</v>
      </c>
      <c r="E10" s="10" t="s">
        <v>151</v>
      </c>
      <c r="F10" s="13">
        <v>9</v>
      </c>
      <c r="G10" s="13">
        <f>LOOKUP($F$3:F$20,'TABLE DE VALEURS'!$A$1:$B$132)</f>
        <v>128</v>
      </c>
      <c r="H10" s="13" t="s">
        <v>23</v>
      </c>
      <c r="I10" s="13">
        <f>LOOKUP(H$3:H$20,'TABLE DE VALEURS'!$A$1:$B$132)</f>
        <v>0</v>
      </c>
      <c r="J10" s="13">
        <f t="shared" si="0"/>
        <v>128</v>
      </c>
      <c r="K10" s="9">
        <v>27</v>
      </c>
      <c r="L10" s="9">
        <v>105</v>
      </c>
      <c r="M10" s="9">
        <v>13</v>
      </c>
      <c r="N10" s="13">
        <f>LOOKUP(M$3:M$38,'TABLE DE VALEURS'!$A$1:$B$132)</f>
        <v>120</v>
      </c>
      <c r="O10" s="9" t="s">
        <v>23</v>
      </c>
      <c r="P10" s="13">
        <f>LOOKUP(O$3:O$38,'TABLE DE VALEURS'!$A$1:$B$132)</f>
        <v>0</v>
      </c>
      <c r="Q10" s="9" t="s">
        <v>23</v>
      </c>
      <c r="R10" s="13">
        <f>LOOKUP(Q$3:Q$38,'TABLE DE VALEURS'!$A$1:$B$132)</f>
        <v>0</v>
      </c>
      <c r="S10" s="9">
        <f t="shared" si="1"/>
        <v>120</v>
      </c>
      <c r="T10" s="14">
        <f t="shared" si="2"/>
        <v>458</v>
      </c>
      <c r="U10" s="16">
        <f t="shared" si="3"/>
        <v>8</v>
      </c>
    </row>
    <row r="11" spans="1:21" ht="14.25" customHeight="1" x14ac:dyDescent="0.2">
      <c r="A11" s="10" t="s">
        <v>183</v>
      </c>
      <c r="B11" s="10" t="s">
        <v>184</v>
      </c>
      <c r="C11" s="10" t="s">
        <v>33</v>
      </c>
      <c r="D11" s="11" t="s">
        <v>21</v>
      </c>
      <c r="E11" s="11" t="s">
        <v>151</v>
      </c>
      <c r="F11" s="13">
        <v>20</v>
      </c>
      <c r="G11" s="13">
        <f>LOOKUP($F$3:F$20,'TABLE DE VALEURS'!$A$1:$B$132)</f>
        <v>112</v>
      </c>
      <c r="H11" s="13" t="s">
        <v>23</v>
      </c>
      <c r="I11" s="13">
        <f>LOOKUP(H$3:H$20,'TABLE DE VALEURS'!$A$1:$B$132)</f>
        <v>0</v>
      </c>
      <c r="J11" s="13">
        <f t="shared" si="0"/>
        <v>112</v>
      </c>
      <c r="K11" s="9">
        <v>37</v>
      </c>
      <c r="L11" s="9">
        <v>95</v>
      </c>
      <c r="M11" s="9">
        <v>9</v>
      </c>
      <c r="N11" s="13">
        <f>LOOKUP(M$3:M$38,'TABLE DE VALEURS'!$A$1:$B$132)</f>
        <v>128</v>
      </c>
      <c r="O11" s="9" t="s">
        <v>23</v>
      </c>
      <c r="P11" s="13">
        <f>LOOKUP(O$3:O$38,'TABLE DE VALEURS'!$A$1:$B$132)</f>
        <v>0</v>
      </c>
      <c r="Q11" s="9" t="s">
        <v>23</v>
      </c>
      <c r="R11" s="13">
        <f>LOOKUP(Q$3:Q$38,'TABLE DE VALEURS'!$A$1:$B$132)</f>
        <v>0</v>
      </c>
      <c r="S11" s="9">
        <f t="shared" si="1"/>
        <v>128</v>
      </c>
      <c r="T11" s="14">
        <f t="shared" si="2"/>
        <v>430</v>
      </c>
      <c r="U11" s="16">
        <f t="shared" si="3"/>
        <v>9</v>
      </c>
    </row>
    <row r="12" spans="1:21" ht="14.25" customHeight="1" x14ac:dyDescent="0.2">
      <c r="A12" s="10" t="s">
        <v>236</v>
      </c>
      <c r="B12" s="10" t="s">
        <v>216</v>
      </c>
      <c r="C12" s="10" t="s">
        <v>199</v>
      </c>
      <c r="D12" s="11" t="s">
        <v>21</v>
      </c>
      <c r="E12" s="11" t="s">
        <v>151</v>
      </c>
      <c r="F12" s="13">
        <v>4</v>
      </c>
      <c r="G12" s="13">
        <f>LOOKUP($F$3:F$20,'TABLE DE VALEURS'!$A$1:$B$132)</f>
        <v>138</v>
      </c>
      <c r="H12" s="13">
        <v>7</v>
      </c>
      <c r="I12" s="13">
        <f>LOOKUP(H$3:H$20,'TABLE DE VALEURS'!$A$1:$B$132)</f>
        <v>132</v>
      </c>
      <c r="J12" s="13">
        <f t="shared" si="0"/>
        <v>138</v>
      </c>
      <c r="K12" s="9">
        <v>10</v>
      </c>
      <c r="L12" s="9">
        <v>126</v>
      </c>
      <c r="M12" s="9" t="s">
        <v>23</v>
      </c>
      <c r="N12" s="13">
        <f>LOOKUP(M$3:M$38,'TABLE DE VALEURS'!$A$1:$B$132)</f>
        <v>0</v>
      </c>
      <c r="O12" s="9" t="s">
        <v>23</v>
      </c>
      <c r="P12" s="13">
        <f>LOOKUP(O$3:O$38,'TABLE DE VALEURS'!$A$1:$B$132)</f>
        <v>0</v>
      </c>
      <c r="Q12" s="9" t="s">
        <v>23</v>
      </c>
      <c r="R12" s="13">
        <f>LOOKUP(Q$3:Q$38,'TABLE DE VALEURS'!$A$1:$B$132)</f>
        <v>0</v>
      </c>
      <c r="S12" s="9">
        <f t="shared" si="1"/>
        <v>0</v>
      </c>
      <c r="T12" s="14">
        <f t="shared" si="2"/>
        <v>390</v>
      </c>
      <c r="U12" s="16">
        <f t="shared" si="3"/>
        <v>10</v>
      </c>
    </row>
    <row r="13" spans="1:21" ht="14.25" customHeight="1" x14ac:dyDescent="0.2">
      <c r="A13" s="11" t="s">
        <v>100</v>
      </c>
      <c r="B13" s="11" t="s">
        <v>241</v>
      </c>
      <c r="C13" s="10" t="s">
        <v>20</v>
      </c>
      <c r="D13" s="10" t="s">
        <v>21</v>
      </c>
      <c r="E13" s="10" t="s">
        <v>151</v>
      </c>
      <c r="F13" s="13" t="s">
        <v>23</v>
      </c>
      <c r="G13" s="13">
        <f>LOOKUP($F$3:F$20,'TABLE DE VALEURS'!$A$1:$B$132)</f>
        <v>0</v>
      </c>
      <c r="H13" s="13">
        <v>12</v>
      </c>
      <c r="I13" s="13">
        <f>LOOKUP(H$3:H$20,'TABLE DE VALEURS'!$A$1:$B$132)</f>
        <v>122</v>
      </c>
      <c r="J13" s="13">
        <f t="shared" si="0"/>
        <v>122</v>
      </c>
      <c r="K13" s="9" t="s">
        <v>23</v>
      </c>
      <c r="L13" s="9">
        <f>LOOKUP(BENJAMINES!$K$3:K$21,'TABLE DE VALEURS'!$A$1:$B$132)</f>
        <v>0</v>
      </c>
      <c r="M13" s="9">
        <v>6</v>
      </c>
      <c r="N13" s="13">
        <f>LOOKUP(M$3:M$38,'TABLE DE VALEURS'!$A$1:$B$132)</f>
        <v>134</v>
      </c>
      <c r="O13" s="9">
        <v>7</v>
      </c>
      <c r="P13" s="13">
        <f>LOOKUP(O$3:O$38,'TABLE DE VALEURS'!$A$1:$B$132)</f>
        <v>132</v>
      </c>
      <c r="Q13" s="9">
        <v>6</v>
      </c>
      <c r="R13" s="13">
        <f>LOOKUP(Q$3:Q$38,'TABLE DE VALEURS'!$A$1:$B$132)</f>
        <v>134</v>
      </c>
      <c r="S13" s="9">
        <f t="shared" si="1"/>
        <v>134</v>
      </c>
      <c r="T13" s="14">
        <f t="shared" si="2"/>
        <v>388</v>
      </c>
      <c r="U13" s="16">
        <f t="shared" si="3"/>
        <v>11</v>
      </c>
    </row>
    <row r="14" spans="1:21" ht="14.25" customHeight="1" x14ac:dyDescent="0.2">
      <c r="A14" s="10" t="s">
        <v>112</v>
      </c>
      <c r="B14" s="10" t="s">
        <v>244</v>
      </c>
      <c r="C14" s="10" t="s">
        <v>51</v>
      </c>
      <c r="D14" s="10" t="s">
        <v>21</v>
      </c>
      <c r="E14" s="10" t="s">
        <v>151</v>
      </c>
      <c r="F14" s="13">
        <v>11</v>
      </c>
      <c r="G14" s="13">
        <f>LOOKUP($F$3:F$20,'TABLE DE VALEURS'!$A$1:$B$132)</f>
        <v>124</v>
      </c>
      <c r="H14" s="13">
        <v>11</v>
      </c>
      <c r="I14" s="13">
        <f>LOOKUP(H$3:H$20,'TABLE DE VALEURS'!$A$1:$B$132)</f>
        <v>124</v>
      </c>
      <c r="J14" s="13">
        <f t="shared" si="0"/>
        <v>124</v>
      </c>
      <c r="K14" s="67">
        <v>26</v>
      </c>
      <c r="L14" s="9">
        <v>106</v>
      </c>
      <c r="M14" s="67" t="s">
        <v>23</v>
      </c>
      <c r="N14" s="13">
        <f>LOOKUP(M$3:M$38,'TABLE DE VALEURS'!$A$1:$B$132)</f>
        <v>0</v>
      </c>
      <c r="O14" s="67" t="s">
        <v>23</v>
      </c>
      <c r="P14" s="13">
        <f>LOOKUP(O$3:O$38,'TABLE DE VALEURS'!$A$1:$B$132)</f>
        <v>0</v>
      </c>
      <c r="Q14" s="67" t="s">
        <v>23</v>
      </c>
      <c r="R14" s="13">
        <f>LOOKUP(Q$3:Q$38,'TABLE DE VALEURS'!$A$1:$B$132)</f>
        <v>0</v>
      </c>
      <c r="S14" s="9">
        <f t="shared" si="1"/>
        <v>0</v>
      </c>
      <c r="T14" s="14">
        <f t="shared" si="2"/>
        <v>336</v>
      </c>
      <c r="U14" s="16">
        <f t="shared" si="3"/>
        <v>12</v>
      </c>
    </row>
    <row r="15" spans="1:21" ht="14.25" customHeight="1" x14ac:dyDescent="0.2">
      <c r="A15" s="10" t="s">
        <v>247</v>
      </c>
      <c r="B15" s="10" t="s">
        <v>249</v>
      </c>
      <c r="C15" s="10" t="s">
        <v>36</v>
      </c>
      <c r="D15" s="10" t="s">
        <v>21</v>
      </c>
      <c r="E15" s="10" t="s">
        <v>151</v>
      </c>
      <c r="F15" s="13">
        <v>12</v>
      </c>
      <c r="G15" s="13">
        <f>LOOKUP($F$3:F$20,'TABLE DE VALEURS'!$A$1:$B$132)</f>
        <v>122</v>
      </c>
      <c r="H15" s="13">
        <v>10</v>
      </c>
      <c r="I15" s="13">
        <f>LOOKUP(H$3:H$20,'TABLE DE VALEURS'!$A$1:$B$132)</f>
        <v>126</v>
      </c>
      <c r="J15" s="13">
        <f t="shared" si="0"/>
        <v>126</v>
      </c>
      <c r="K15" s="67">
        <v>30</v>
      </c>
      <c r="L15" s="9">
        <v>102</v>
      </c>
      <c r="M15" s="67" t="s">
        <v>23</v>
      </c>
      <c r="N15" s="13">
        <f>LOOKUP(M$3:M$38,'TABLE DE VALEURS'!$A$1:$B$132)</f>
        <v>0</v>
      </c>
      <c r="O15" s="67" t="s">
        <v>23</v>
      </c>
      <c r="P15" s="13">
        <f>LOOKUP(O$3:O$38,'TABLE DE VALEURS'!$A$1:$B$132)</f>
        <v>0</v>
      </c>
      <c r="Q15" s="67" t="s">
        <v>23</v>
      </c>
      <c r="R15" s="13">
        <f>LOOKUP(Q$3:Q$38,'TABLE DE VALEURS'!$A$1:$B$132)</f>
        <v>0</v>
      </c>
      <c r="S15" s="9">
        <f t="shared" si="1"/>
        <v>0</v>
      </c>
      <c r="T15" s="14">
        <f t="shared" si="2"/>
        <v>330</v>
      </c>
      <c r="U15" s="16">
        <f t="shared" si="3"/>
        <v>13</v>
      </c>
    </row>
    <row r="16" spans="1:21" ht="14.25" customHeight="1" x14ac:dyDescent="0.2">
      <c r="A16" s="11" t="s">
        <v>255</v>
      </c>
      <c r="B16" s="11" t="s">
        <v>256</v>
      </c>
      <c r="C16" s="10" t="s">
        <v>39</v>
      </c>
      <c r="D16" s="10" t="s">
        <v>21</v>
      </c>
      <c r="E16" s="10" t="s">
        <v>151</v>
      </c>
      <c r="F16" s="13">
        <v>18</v>
      </c>
      <c r="G16" s="13">
        <f>LOOKUP($F$3:F$20,'TABLE DE VALEURS'!$A$1:$B$132)</f>
        <v>114</v>
      </c>
      <c r="H16" s="13">
        <v>15</v>
      </c>
      <c r="I16" s="13">
        <f>LOOKUP(H$3:H$20,'TABLE DE VALEURS'!$A$1:$B$132)</f>
        <v>117</v>
      </c>
      <c r="J16" s="13">
        <f t="shared" si="0"/>
        <v>117</v>
      </c>
      <c r="K16" s="9">
        <v>34</v>
      </c>
      <c r="L16" s="9">
        <v>98</v>
      </c>
      <c r="M16" s="9" t="s">
        <v>23</v>
      </c>
      <c r="N16" s="13">
        <f>LOOKUP(M$3:M$38,'TABLE DE VALEURS'!$A$1:$B$132)</f>
        <v>0</v>
      </c>
      <c r="O16" s="9" t="s">
        <v>23</v>
      </c>
      <c r="P16" s="13">
        <f>LOOKUP(O$3:O$38,'TABLE DE VALEURS'!$A$1:$B$132)</f>
        <v>0</v>
      </c>
      <c r="Q16" s="9" t="s">
        <v>23</v>
      </c>
      <c r="R16" s="13">
        <f>LOOKUP(Q$3:Q$38,'TABLE DE VALEURS'!$A$1:$B$132)</f>
        <v>0</v>
      </c>
      <c r="S16" s="9">
        <f t="shared" si="1"/>
        <v>0</v>
      </c>
      <c r="T16" s="14">
        <f t="shared" si="2"/>
        <v>313</v>
      </c>
      <c r="U16" s="16">
        <f t="shared" si="3"/>
        <v>14</v>
      </c>
    </row>
    <row r="17" spans="1:21" ht="14.25" customHeight="1" x14ac:dyDescent="0.2">
      <c r="A17" s="10" t="s">
        <v>259</v>
      </c>
      <c r="B17" s="10" t="s">
        <v>260</v>
      </c>
      <c r="C17" s="10" t="s">
        <v>48</v>
      </c>
      <c r="D17" s="10" t="s">
        <v>21</v>
      </c>
      <c r="E17" s="10" t="s">
        <v>151</v>
      </c>
      <c r="F17" s="13">
        <v>5</v>
      </c>
      <c r="G17" s="13">
        <f>LOOKUP($F$3:F$20,'TABLE DE VALEURS'!$A$1:$B$132)</f>
        <v>136</v>
      </c>
      <c r="H17" s="13">
        <v>5</v>
      </c>
      <c r="I17" s="13">
        <f>LOOKUP(H$3:H$20,'TABLE DE VALEURS'!$A$1:$B$132)</f>
        <v>136</v>
      </c>
      <c r="J17" s="13">
        <f t="shared" si="0"/>
        <v>136</v>
      </c>
      <c r="K17" s="67" t="s">
        <v>23</v>
      </c>
      <c r="L17" s="9">
        <f>LOOKUP(BENJAMINES!$K$3:K$21,'TABLE DE VALEURS'!$A$1:$B$132)</f>
        <v>0</v>
      </c>
      <c r="M17" s="67" t="s">
        <v>23</v>
      </c>
      <c r="N17" s="13">
        <f>LOOKUP(M$3:M$38,'TABLE DE VALEURS'!$A$1:$B$132)</f>
        <v>0</v>
      </c>
      <c r="O17" s="67" t="s">
        <v>23</v>
      </c>
      <c r="P17" s="13">
        <f>LOOKUP(O$3:O$38,'TABLE DE VALEURS'!$A$1:$B$132)</f>
        <v>0</v>
      </c>
      <c r="Q17" s="67" t="s">
        <v>23</v>
      </c>
      <c r="R17" s="13">
        <f>LOOKUP(Q$3:Q$38,'TABLE DE VALEURS'!$A$1:$B$132)</f>
        <v>0</v>
      </c>
      <c r="S17" s="9">
        <f t="shared" si="1"/>
        <v>0</v>
      </c>
      <c r="T17" s="14">
        <f t="shared" si="2"/>
        <v>136</v>
      </c>
      <c r="U17" s="16">
        <f t="shared" si="3"/>
        <v>15</v>
      </c>
    </row>
    <row r="18" spans="1:21" ht="14.25" customHeight="1" x14ac:dyDescent="0.2">
      <c r="A18" s="10" t="s">
        <v>262</v>
      </c>
      <c r="B18" s="10" t="s">
        <v>263</v>
      </c>
      <c r="C18" s="10" t="s">
        <v>153</v>
      </c>
      <c r="D18" s="11" t="s">
        <v>21</v>
      </c>
      <c r="E18" s="11" t="s">
        <v>151</v>
      </c>
      <c r="F18" s="13">
        <v>6</v>
      </c>
      <c r="G18" s="13">
        <f>LOOKUP($F$3:F$20,'TABLE DE VALEURS'!$A$1:$B$132)</f>
        <v>134</v>
      </c>
      <c r="H18" s="13">
        <v>8</v>
      </c>
      <c r="I18" s="13">
        <f>LOOKUP(H$3:H$20,'TABLE DE VALEURS'!$A$1:$B$132)</f>
        <v>130</v>
      </c>
      <c r="J18" s="13">
        <f t="shared" si="0"/>
        <v>134</v>
      </c>
      <c r="K18" s="9" t="s">
        <v>23</v>
      </c>
      <c r="L18" s="9">
        <f>LOOKUP(BENJAMINES!$K$3:K$21,'TABLE DE VALEURS'!$A$1:$B$132)</f>
        <v>0</v>
      </c>
      <c r="M18" s="9" t="s">
        <v>46</v>
      </c>
      <c r="N18" s="13">
        <f>LOOKUP(M$3:M$38,'TABLE DE VALEURS'!$A$1:$B$132)</f>
        <v>0</v>
      </c>
      <c r="O18" s="9" t="s">
        <v>46</v>
      </c>
      <c r="P18" s="13">
        <f>LOOKUP(O$3:O$38,'TABLE DE VALEURS'!$A$1:$B$132)</f>
        <v>0</v>
      </c>
      <c r="Q18" s="9" t="s">
        <v>46</v>
      </c>
      <c r="R18" s="13">
        <f>LOOKUP(Q$3:Q$38,'TABLE DE VALEURS'!$A$1:$B$132)</f>
        <v>0</v>
      </c>
      <c r="S18" s="9">
        <f t="shared" si="1"/>
        <v>0</v>
      </c>
      <c r="T18" s="14">
        <f t="shared" si="2"/>
        <v>134</v>
      </c>
      <c r="U18" s="16">
        <f t="shared" si="3"/>
        <v>16</v>
      </c>
    </row>
    <row r="19" spans="1:21" ht="14.25" customHeight="1" x14ac:dyDescent="0.2">
      <c r="A19" s="10" t="s">
        <v>265</v>
      </c>
      <c r="B19" s="10" t="s">
        <v>249</v>
      </c>
      <c r="C19" s="10" t="s">
        <v>48</v>
      </c>
      <c r="D19" s="10" t="s">
        <v>21</v>
      </c>
      <c r="E19" s="10" t="s">
        <v>151</v>
      </c>
      <c r="F19" s="13">
        <v>17</v>
      </c>
      <c r="G19" s="13">
        <f>LOOKUP($F$3:F$20,'TABLE DE VALEURS'!$A$1:$B$132)</f>
        <v>115</v>
      </c>
      <c r="H19" s="13">
        <v>9</v>
      </c>
      <c r="I19" s="13">
        <f>LOOKUP(H$3:H$20,'TABLE DE VALEURS'!$A$1:$B$132)</f>
        <v>128</v>
      </c>
      <c r="J19" s="13">
        <f t="shared" si="0"/>
        <v>128</v>
      </c>
      <c r="K19" s="9" t="s">
        <v>23</v>
      </c>
      <c r="L19" s="9">
        <f>LOOKUP(BENJAMINES!$K$3:K$21,'TABLE DE VALEURS'!$A$1:$B$132)</f>
        <v>0</v>
      </c>
      <c r="M19" s="9" t="s">
        <v>23</v>
      </c>
      <c r="N19" s="13">
        <f>LOOKUP(M$3:M$38,'TABLE DE VALEURS'!$A$1:$B$132)</f>
        <v>0</v>
      </c>
      <c r="O19" s="9" t="s">
        <v>23</v>
      </c>
      <c r="P19" s="13">
        <f>LOOKUP(O$3:O$38,'TABLE DE VALEURS'!$A$1:$B$132)</f>
        <v>0</v>
      </c>
      <c r="Q19" s="9" t="s">
        <v>23</v>
      </c>
      <c r="R19" s="13">
        <f>LOOKUP(Q$3:Q$38,'TABLE DE VALEURS'!$A$1:$B$132)</f>
        <v>0</v>
      </c>
      <c r="S19" s="9">
        <f t="shared" si="1"/>
        <v>0</v>
      </c>
      <c r="T19" s="14">
        <f t="shared" si="2"/>
        <v>128</v>
      </c>
      <c r="U19" s="16">
        <f t="shared" si="3"/>
        <v>17</v>
      </c>
    </row>
    <row r="20" spans="1:21" ht="14.25" customHeight="1" thickBot="1" x14ac:dyDescent="0.25">
      <c r="A20" s="11" t="s">
        <v>268</v>
      </c>
      <c r="B20" s="11" t="s">
        <v>269</v>
      </c>
      <c r="C20" s="10" t="s">
        <v>60</v>
      </c>
      <c r="D20" s="10" t="s">
        <v>21</v>
      </c>
      <c r="E20" s="10" t="s">
        <v>270</v>
      </c>
      <c r="F20" s="13" t="s">
        <v>23</v>
      </c>
      <c r="G20" s="13">
        <f>LOOKUP($F$3:F$20,'TABLE DE VALEURS'!$A$1:$B$132)</f>
        <v>0</v>
      </c>
      <c r="H20" s="13" t="s">
        <v>23</v>
      </c>
      <c r="I20" s="13">
        <f>LOOKUP(H$3:H$20,'TABLE DE VALEURS'!$A$1:$B$132)</f>
        <v>0</v>
      </c>
      <c r="J20" s="13">
        <f t="shared" si="0"/>
        <v>0</v>
      </c>
      <c r="K20" s="67" t="s">
        <v>23</v>
      </c>
      <c r="L20" s="67">
        <f>LOOKUP(BENJAMINES!$K$3:K$21,'TABLE DE VALEURS'!$A$1:$B$132)</f>
        <v>0</v>
      </c>
      <c r="M20" s="67" t="s">
        <v>23</v>
      </c>
      <c r="N20" s="13">
        <f>LOOKUP(M$3:M$38,'TABLE DE VALEURS'!$A$1:$B$132)</f>
        <v>0</v>
      </c>
      <c r="O20" s="67" t="s">
        <v>23</v>
      </c>
      <c r="P20" s="13">
        <f>LOOKUP(O$3:O$38,'TABLE DE VALEURS'!$A$1:$B$132)</f>
        <v>0</v>
      </c>
      <c r="Q20" s="67" t="s">
        <v>23</v>
      </c>
      <c r="R20" s="13">
        <f>LOOKUP(Q$3:Q$38,'TABLE DE VALEURS'!$A$1:$B$132)</f>
        <v>0</v>
      </c>
      <c r="S20" s="9">
        <f t="shared" si="1"/>
        <v>0</v>
      </c>
      <c r="T20" s="14">
        <f t="shared" si="2"/>
        <v>0</v>
      </c>
      <c r="U20" s="16">
        <f t="shared" si="3"/>
        <v>18</v>
      </c>
    </row>
  </sheetData>
  <mergeCells count="13">
    <mergeCell ref="U1:U2"/>
    <mergeCell ref="F1:G1"/>
    <mergeCell ref="E1:E2"/>
    <mergeCell ref="A1:A2"/>
    <mergeCell ref="M1:N1"/>
    <mergeCell ref="Q1:R1"/>
    <mergeCell ref="O1:P1"/>
    <mergeCell ref="T1:T2"/>
    <mergeCell ref="K1:L1"/>
    <mergeCell ref="H1:I1"/>
    <mergeCell ref="B1:B2"/>
    <mergeCell ref="D1:D2"/>
    <mergeCell ref="C1:C2"/>
  </mergeCells>
  <dataValidations count="1">
    <dataValidation type="list" allowBlank="1" showErrorMessage="1" sqref="C1" xr:uid="{00000000-0002-0000-0300-000000000000}">
      <formula1>clubs</formula1>
    </dataValidation>
  </dataValidations>
  <pageMargins left="0.7" right="0.7" top="0.75" bottom="0.75" header="0" footer="0"/>
  <pageSetup scale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U44"/>
  <sheetViews>
    <sheetView workbookViewId="0">
      <selection sqref="A1:A2"/>
    </sheetView>
  </sheetViews>
  <sheetFormatPr baseColWidth="10" defaultColWidth="14.5" defaultRowHeight="15" customHeight="1" x14ac:dyDescent="0.2"/>
  <cols>
    <col min="1" max="1" width="14.1640625" style="69" customWidth="1"/>
    <col min="2" max="2" width="9.6640625" style="69" customWidth="1"/>
    <col min="3" max="3" width="29.83203125" style="69" customWidth="1"/>
    <col min="4" max="4" width="5.1640625" style="69" customWidth="1"/>
    <col min="5" max="5" width="9.1640625" style="69" customWidth="1"/>
    <col min="6" max="6" width="7.1640625" style="69" customWidth="1"/>
    <col min="7" max="7" width="7.5" style="69" customWidth="1"/>
    <col min="8" max="8" width="7" style="69" customWidth="1"/>
    <col min="9" max="9" width="7.5" style="69" customWidth="1"/>
    <col min="10" max="10" width="9.5" style="69" customWidth="1"/>
    <col min="11" max="11" width="6.33203125" style="69" customWidth="1"/>
    <col min="12" max="12" width="6.83203125" style="69" customWidth="1"/>
    <col min="13" max="13" width="6.33203125" style="69" customWidth="1"/>
    <col min="14" max="14" width="6.83203125" style="69" customWidth="1"/>
    <col min="15" max="15" width="6.33203125" style="69" customWidth="1"/>
    <col min="16" max="16" width="6.83203125" style="69" customWidth="1"/>
    <col min="17" max="17" width="6.33203125" style="69" customWidth="1"/>
    <col min="18" max="18" width="6.83203125" style="69" customWidth="1"/>
    <col min="19" max="19" width="10.1640625" style="69" customWidth="1"/>
    <col min="20" max="20" width="6.83203125" style="69" customWidth="1"/>
    <col min="21" max="21" width="12.83203125" style="69" customWidth="1"/>
    <col min="22" max="16384" width="14.5" style="69"/>
  </cols>
  <sheetData>
    <row r="1" spans="1:21" ht="52.5" customHeight="1" x14ac:dyDescent="0.2">
      <c r="A1" s="80" t="s">
        <v>0</v>
      </c>
      <c r="B1" s="80" t="s">
        <v>1</v>
      </c>
      <c r="C1" s="80" t="s">
        <v>2</v>
      </c>
      <c r="D1" s="80" t="s">
        <v>3</v>
      </c>
      <c r="E1" s="80" t="s">
        <v>4</v>
      </c>
      <c r="F1" s="72" t="s">
        <v>5</v>
      </c>
      <c r="G1" s="73"/>
      <c r="H1" s="72" t="s">
        <v>6</v>
      </c>
      <c r="I1" s="73"/>
      <c r="J1" s="65" t="s">
        <v>7</v>
      </c>
      <c r="K1" s="77" t="s">
        <v>8</v>
      </c>
      <c r="L1" s="78"/>
      <c r="M1" s="72" t="s">
        <v>9</v>
      </c>
      <c r="N1" s="76"/>
      <c r="O1" s="72" t="s">
        <v>10</v>
      </c>
      <c r="P1" s="76"/>
      <c r="Q1" s="72" t="s">
        <v>11</v>
      </c>
      <c r="R1" s="73"/>
      <c r="S1" s="65" t="s">
        <v>12</v>
      </c>
      <c r="T1" s="74" t="s">
        <v>13</v>
      </c>
      <c r="U1" s="74" t="s">
        <v>14</v>
      </c>
    </row>
    <row r="2" spans="1:21" ht="14.25" customHeight="1" x14ac:dyDescent="0.2">
      <c r="A2" s="75"/>
      <c r="B2" s="75"/>
      <c r="C2" s="75"/>
      <c r="D2" s="75"/>
      <c r="E2" s="75"/>
      <c r="F2" s="65" t="s">
        <v>15</v>
      </c>
      <c r="G2" s="65" t="s">
        <v>16</v>
      </c>
      <c r="H2" s="65" t="s">
        <v>15</v>
      </c>
      <c r="I2" s="65" t="s">
        <v>16</v>
      </c>
      <c r="J2" s="65" t="s">
        <v>16</v>
      </c>
      <c r="K2" s="65" t="s">
        <v>15</v>
      </c>
      <c r="L2" s="65" t="s">
        <v>16</v>
      </c>
      <c r="M2" s="65" t="s">
        <v>15</v>
      </c>
      <c r="N2" s="65" t="s">
        <v>16</v>
      </c>
      <c r="O2" s="65" t="s">
        <v>15</v>
      </c>
      <c r="P2" s="65" t="s">
        <v>16</v>
      </c>
      <c r="Q2" s="65" t="s">
        <v>15</v>
      </c>
      <c r="R2" s="65" t="s">
        <v>16</v>
      </c>
      <c r="S2" s="65" t="s">
        <v>17</v>
      </c>
      <c r="T2" s="75"/>
      <c r="U2" s="75"/>
    </row>
    <row r="3" spans="1:21" ht="14.25" customHeight="1" x14ac:dyDescent="0.2">
      <c r="A3" s="10" t="s">
        <v>152</v>
      </c>
      <c r="B3" s="10" t="s">
        <v>141</v>
      </c>
      <c r="C3" s="10" t="s">
        <v>153</v>
      </c>
      <c r="D3" s="10" t="s">
        <v>27</v>
      </c>
      <c r="E3" s="10" t="s">
        <v>151</v>
      </c>
      <c r="F3" s="13">
        <v>1</v>
      </c>
      <c r="G3" s="13">
        <f>LOOKUP($F$3:F$44,'TABLE DE VALEURS'!$A$1:$B$132)</f>
        <v>150</v>
      </c>
      <c r="H3" s="13">
        <v>1</v>
      </c>
      <c r="I3" s="13">
        <f>LOOKUP(H$3:H$44,'TABLE DE VALEURS'!$A$1:$B$132)</f>
        <v>150</v>
      </c>
      <c r="J3" s="13">
        <f t="shared" ref="J3:J44" si="0">IF(G3&lt;I3,I3,G3)</f>
        <v>150</v>
      </c>
      <c r="K3" s="13">
        <v>4</v>
      </c>
      <c r="L3" s="13">
        <f>LOOKUP(K$3:K$44,'TABLE DE VALEURS'!$A$1:$B$132)</f>
        <v>138</v>
      </c>
      <c r="M3" s="9" t="s">
        <v>23</v>
      </c>
      <c r="N3" s="13">
        <f>LOOKUP(M$3:M$44,'TABLE DE VALEURS'!$A$1:$B$132)</f>
        <v>0</v>
      </c>
      <c r="O3" s="9">
        <v>1</v>
      </c>
      <c r="P3" s="13">
        <f>LOOKUP(O$3:O$44,'TABLE DE VALEURS'!$A$1:$B$132)</f>
        <v>150</v>
      </c>
      <c r="Q3" s="9">
        <v>2</v>
      </c>
      <c r="R3" s="13">
        <f>LOOKUP(Q$3:Q$44,'TABLE DE VALEURS'!$A$1:$B$132)</f>
        <v>145</v>
      </c>
      <c r="S3" s="9">
        <f t="shared" ref="S3:S44" si="1">IF(N3&lt;R3,R3,N3)</f>
        <v>145</v>
      </c>
      <c r="T3" s="14">
        <f t="shared" ref="T3:T44" si="2">(J3+(2*L3)+P3+S3)</f>
        <v>721</v>
      </c>
      <c r="U3" s="16">
        <f t="shared" ref="U3:U44" si="3">RANK($T3,T$3:T$44)</f>
        <v>1</v>
      </c>
    </row>
    <row r="4" spans="1:21" ht="14.25" customHeight="1" x14ac:dyDescent="0.2">
      <c r="A4" s="10" t="s">
        <v>159</v>
      </c>
      <c r="B4" s="10" t="s">
        <v>160</v>
      </c>
      <c r="C4" s="10" t="s">
        <v>161</v>
      </c>
      <c r="D4" s="10" t="s">
        <v>27</v>
      </c>
      <c r="E4" s="10" t="s">
        <v>151</v>
      </c>
      <c r="F4" s="13">
        <v>2</v>
      </c>
      <c r="G4" s="13">
        <f>LOOKUP($F$3:F$44,'TABLE DE VALEURS'!$A$1:$B$132)</f>
        <v>145</v>
      </c>
      <c r="H4" s="13" t="s">
        <v>23</v>
      </c>
      <c r="I4" s="13">
        <f>LOOKUP(H$3:H$44,'TABLE DE VALEURS'!$A$1:$B$132)</f>
        <v>0</v>
      </c>
      <c r="J4" s="13">
        <f t="shared" si="0"/>
        <v>145</v>
      </c>
      <c r="K4" s="13">
        <v>5</v>
      </c>
      <c r="L4" s="13">
        <f>LOOKUP(K$3:K$44,'TABLE DE VALEURS'!$A$1:$B$132)</f>
        <v>136</v>
      </c>
      <c r="M4" s="9">
        <v>1</v>
      </c>
      <c r="N4" s="13">
        <f>LOOKUP(M$3:M$44,'TABLE DE VALEURS'!$A$1:$B$132)</f>
        <v>150</v>
      </c>
      <c r="O4" s="9">
        <v>2</v>
      </c>
      <c r="P4" s="13">
        <f>LOOKUP(O$3:O$44,'TABLE DE VALEURS'!$A$1:$B$132)</f>
        <v>145</v>
      </c>
      <c r="Q4" s="9" t="s">
        <v>46</v>
      </c>
      <c r="R4" s="13">
        <f>LOOKUP(Q$3:Q$44,'TABLE DE VALEURS'!$A$1:$B$132)</f>
        <v>0</v>
      </c>
      <c r="S4" s="9">
        <f t="shared" si="1"/>
        <v>150</v>
      </c>
      <c r="T4" s="14">
        <f t="shared" si="2"/>
        <v>712</v>
      </c>
      <c r="U4" s="16">
        <f t="shared" si="3"/>
        <v>2</v>
      </c>
    </row>
    <row r="5" spans="1:21" ht="14.25" customHeight="1" x14ac:dyDescent="0.2">
      <c r="A5" s="10" t="s">
        <v>166</v>
      </c>
      <c r="B5" s="10" t="s">
        <v>167</v>
      </c>
      <c r="C5" s="10" t="s">
        <v>39</v>
      </c>
      <c r="D5" s="10" t="s">
        <v>27</v>
      </c>
      <c r="E5" s="10" t="s">
        <v>151</v>
      </c>
      <c r="F5" s="13">
        <v>7</v>
      </c>
      <c r="G5" s="13">
        <f>LOOKUP($F$3:F$44,'TABLE DE VALEURS'!$A$1:$B$132)</f>
        <v>132</v>
      </c>
      <c r="H5" s="13">
        <v>3</v>
      </c>
      <c r="I5" s="13">
        <f>LOOKUP(H$3:H$44,'TABLE DE VALEURS'!$A$1:$B$132)</f>
        <v>141</v>
      </c>
      <c r="J5" s="13">
        <f t="shared" si="0"/>
        <v>141</v>
      </c>
      <c r="K5" s="13">
        <v>13</v>
      </c>
      <c r="L5" s="13">
        <f>LOOKUP(K$3:K$44,'TABLE DE VALEURS'!$A$1:$B$132)</f>
        <v>120</v>
      </c>
      <c r="M5" s="9">
        <v>3</v>
      </c>
      <c r="N5" s="13">
        <f>LOOKUP(M$3:M$44,'TABLE DE VALEURS'!$A$1:$B$132)</f>
        <v>141</v>
      </c>
      <c r="O5" s="9">
        <v>4</v>
      </c>
      <c r="P5" s="13">
        <f>LOOKUP(O$3:O$44,'TABLE DE VALEURS'!$A$1:$B$132)</f>
        <v>138</v>
      </c>
      <c r="Q5" s="9">
        <v>4</v>
      </c>
      <c r="R5" s="13">
        <f>LOOKUP(Q$3:Q$44,'TABLE DE VALEURS'!$A$1:$B$132)</f>
        <v>138</v>
      </c>
      <c r="S5" s="9">
        <f t="shared" si="1"/>
        <v>141</v>
      </c>
      <c r="T5" s="14">
        <f t="shared" si="2"/>
        <v>660</v>
      </c>
      <c r="U5" s="16">
        <f t="shared" si="3"/>
        <v>3</v>
      </c>
    </row>
    <row r="6" spans="1:21" ht="14.25" customHeight="1" x14ac:dyDescent="0.2">
      <c r="A6" s="10" t="s">
        <v>169</v>
      </c>
      <c r="B6" s="10" t="s">
        <v>170</v>
      </c>
      <c r="C6" s="10" t="s">
        <v>67</v>
      </c>
      <c r="D6" s="10" t="s">
        <v>27</v>
      </c>
      <c r="E6" s="10" t="s">
        <v>151</v>
      </c>
      <c r="F6" s="13">
        <v>11</v>
      </c>
      <c r="G6" s="13">
        <f>LOOKUP($F$3:F$44,'TABLE DE VALEURS'!$A$1:$B$132)</f>
        <v>124</v>
      </c>
      <c r="H6" s="13">
        <v>4</v>
      </c>
      <c r="I6" s="13">
        <f>LOOKUP(H$3:H$44,'TABLE DE VALEURS'!$A$1:$B$132)</f>
        <v>138</v>
      </c>
      <c r="J6" s="13">
        <f t="shared" si="0"/>
        <v>138</v>
      </c>
      <c r="K6" s="13">
        <v>15</v>
      </c>
      <c r="L6" s="13">
        <f>LOOKUP(K$3:K$44,'TABLE DE VALEURS'!$A$1:$B$132)</f>
        <v>117</v>
      </c>
      <c r="M6" s="67" t="s">
        <v>23</v>
      </c>
      <c r="N6" s="13">
        <f>LOOKUP(M$3:M$44,'TABLE DE VALEURS'!$A$1:$B$132)</f>
        <v>0</v>
      </c>
      <c r="O6" s="67">
        <v>6</v>
      </c>
      <c r="P6" s="13">
        <f>LOOKUP(O$3:O$44,'TABLE DE VALEURS'!$A$1:$B$132)</f>
        <v>134</v>
      </c>
      <c r="Q6" s="67">
        <v>10</v>
      </c>
      <c r="R6" s="13">
        <f>LOOKUP(Q$3:Q$44,'TABLE DE VALEURS'!$A$1:$B$132)</f>
        <v>126</v>
      </c>
      <c r="S6" s="9">
        <f t="shared" si="1"/>
        <v>126</v>
      </c>
      <c r="T6" s="14">
        <f t="shared" si="2"/>
        <v>632</v>
      </c>
      <c r="U6" s="16">
        <f t="shared" si="3"/>
        <v>4</v>
      </c>
    </row>
    <row r="7" spans="1:21" ht="14.25" customHeight="1" x14ac:dyDescent="0.2">
      <c r="A7" s="10" t="s">
        <v>173</v>
      </c>
      <c r="B7" s="10" t="s">
        <v>174</v>
      </c>
      <c r="C7" s="10" t="s">
        <v>48</v>
      </c>
      <c r="D7" s="10" t="s">
        <v>27</v>
      </c>
      <c r="E7" s="10" t="s">
        <v>151</v>
      </c>
      <c r="F7" s="13" t="s">
        <v>23</v>
      </c>
      <c r="G7" s="13">
        <f>LOOKUP($F$3:F$44,'TABLE DE VALEURS'!$A$1:$B$132)</f>
        <v>0</v>
      </c>
      <c r="H7" s="13">
        <v>8</v>
      </c>
      <c r="I7" s="13">
        <f>LOOKUP(H$3:H$44,'TABLE DE VALEURS'!$A$1:$B$132)</f>
        <v>130</v>
      </c>
      <c r="J7" s="13">
        <f t="shared" si="0"/>
        <v>130</v>
      </c>
      <c r="K7" s="13">
        <v>22</v>
      </c>
      <c r="L7" s="13">
        <f>LOOKUP(K$3:K$44,'TABLE DE VALEURS'!$A$1:$B$132)</f>
        <v>110</v>
      </c>
      <c r="M7" s="13" t="s">
        <v>23</v>
      </c>
      <c r="N7" s="13">
        <f>LOOKUP(M$3:M$44,'TABLE DE VALEURS'!$A$1:$B$132)</f>
        <v>0</v>
      </c>
      <c r="O7" s="13">
        <v>3</v>
      </c>
      <c r="P7" s="13">
        <f>LOOKUP(O$3:O$44,'TABLE DE VALEURS'!$A$1:$B$132)</f>
        <v>141</v>
      </c>
      <c r="Q7" s="13">
        <v>5</v>
      </c>
      <c r="R7" s="13">
        <f>LOOKUP(Q$3:Q$44,'TABLE DE VALEURS'!$A$1:$B$132)</f>
        <v>136</v>
      </c>
      <c r="S7" s="9">
        <f t="shared" si="1"/>
        <v>136</v>
      </c>
      <c r="T7" s="14">
        <f t="shared" si="2"/>
        <v>627</v>
      </c>
      <c r="U7" s="16">
        <f t="shared" si="3"/>
        <v>5</v>
      </c>
    </row>
    <row r="8" spans="1:21" ht="14.25" customHeight="1" x14ac:dyDescent="0.2">
      <c r="A8" s="10" t="s">
        <v>177</v>
      </c>
      <c r="B8" s="10" t="s">
        <v>178</v>
      </c>
      <c r="C8" s="10" t="s">
        <v>20</v>
      </c>
      <c r="D8" s="10" t="s">
        <v>27</v>
      </c>
      <c r="E8" s="10" t="s">
        <v>151</v>
      </c>
      <c r="F8" s="13" t="s">
        <v>23</v>
      </c>
      <c r="G8" s="13">
        <f>LOOKUP($F$3:F$44,'TABLE DE VALEURS'!$A$1:$B$132)</f>
        <v>0</v>
      </c>
      <c r="H8" s="13">
        <v>9</v>
      </c>
      <c r="I8" s="13">
        <f>LOOKUP(H$3:H$44,'TABLE DE VALEURS'!$A$1:$B$132)</f>
        <v>128</v>
      </c>
      <c r="J8" s="13">
        <f t="shared" si="0"/>
        <v>128</v>
      </c>
      <c r="K8" s="13">
        <v>30</v>
      </c>
      <c r="L8" s="13">
        <f>LOOKUP(K$3:K$44,'TABLE DE VALEURS'!$A$1:$B$132)</f>
        <v>102</v>
      </c>
      <c r="M8" s="67" t="s">
        <v>23</v>
      </c>
      <c r="N8" s="13">
        <f>LOOKUP(M$3:M$44,'TABLE DE VALEURS'!$A$1:$B$132)</f>
        <v>0</v>
      </c>
      <c r="O8" s="67">
        <v>11</v>
      </c>
      <c r="P8" s="13">
        <f>LOOKUP(O$3:O$44,'TABLE DE VALEURS'!$A$1:$B$132)</f>
        <v>124</v>
      </c>
      <c r="Q8" s="67">
        <v>18</v>
      </c>
      <c r="R8" s="13">
        <f>LOOKUP(Q$3:Q$44,'TABLE DE VALEURS'!$A$1:$B$132)</f>
        <v>114</v>
      </c>
      <c r="S8" s="9">
        <f t="shared" si="1"/>
        <v>114</v>
      </c>
      <c r="T8" s="14">
        <f t="shared" si="2"/>
        <v>570</v>
      </c>
      <c r="U8" s="16">
        <f t="shared" si="3"/>
        <v>6</v>
      </c>
    </row>
    <row r="9" spans="1:21" ht="14.25" customHeight="1" x14ac:dyDescent="0.2">
      <c r="A9" s="10" t="s">
        <v>181</v>
      </c>
      <c r="B9" s="10" t="s">
        <v>182</v>
      </c>
      <c r="C9" s="10" t="s">
        <v>51</v>
      </c>
      <c r="D9" s="10" t="s">
        <v>27</v>
      </c>
      <c r="E9" s="10" t="s">
        <v>151</v>
      </c>
      <c r="F9" s="13">
        <v>19</v>
      </c>
      <c r="G9" s="13">
        <f>LOOKUP($F$3:F$44,'TABLE DE VALEURS'!$A$1:$B$132)</f>
        <v>113</v>
      </c>
      <c r="H9" s="13">
        <v>13</v>
      </c>
      <c r="I9" s="13">
        <f>LOOKUP(H$3:H$44,'TABLE DE VALEURS'!$A$1:$B$132)</f>
        <v>120</v>
      </c>
      <c r="J9" s="13">
        <f t="shared" si="0"/>
        <v>120</v>
      </c>
      <c r="K9" s="13">
        <v>44</v>
      </c>
      <c r="L9" s="13">
        <f>LOOKUP(K$3:K$44,'TABLE DE VALEURS'!$A$1:$B$132)</f>
        <v>88</v>
      </c>
      <c r="M9" s="9">
        <v>7</v>
      </c>
      <c r="N9" s="13">
        <f>LOOKUP(M$3:M$44,'TABLE DE VALEURS'!$A$1:$B$132)</f>
        <v>132</v>
      </c>
      <c r="O9" s="9">
        <v>10</v>
      </c>
      <c r="P9" s="13">
        <f>LOOKUP(O$3:O$44,'TABLE DE VALEURS'!$A$1:$B$132)</f>
        <v>126</v>
      </c>
      <c r="Q9" s="9" t="s">
        <v>23</v>
      </c>
      <c r="R9" s="13">
        <f>LOOKUP(Q$3:Q$44,'TABLE DE VALEURS'!$A$1:$B$132)</f>
        <v>0</v>
      </c>
      <c r="S9" s="9">
        <f t="shared" si="1"/>
        <v>132</v>
      </c>
      <c r="T9" s="14">
        <f t="shared" si="2"/>
        <v>554</v>
      </c>
      <c r="U9" s="16">
        <f t="shared" si="3"/>
        <v>7</v>
      </c>
    </row>
    <row r="10" spans="1:21" ht="14.25" customHeight="1" x14ac:dyDescent="0.2">
      <c r="A10" s="10" t="s">
        <v>226</v>
      </c>
      <c r="B10" s="10" t="s">
        <v>227</v>
      </c>
      <c r="C10" s="10" t="s">
        <v>30</v>
      </c>
      <c r="D10" s="10" t="s">
        <v>27</v>
      </c>
      <c r="E10" s="10" t="s">
        <v>151</v>
      </c>
      <c r="F10" s="13">
        <v>6</v>
      </c>
      <c r="G10" s="13">
        <f>LOOKUP($F$3:F$44,'TABLE DE VALEURS'!$A$1:$B$132)</f>
        <v>134</v>
      </c>
      <c r="H10" s="13" t="s">
        <v>23</v>
      </c>
      <c r="I10" s="13">
        <f>LOOKUP(H$3:H$44,'TABLE DE VALEURS'!$A$1:$B$132)</f>
        <v>0</v>
      </c>
      <c r="J10" s="13">
        <f t="shared" si="0"/>
        <v>134</v>
      </c>
      <c r="K10" s="13">
        <v>23</v>
      </c>
      <c r="L10" s="13">
        <f>LOOKUP(K$3:K$44,'TABLE DE VALEURS'!$A$1:$B$132)</f>
        <v>109</v>
      </c>
      <c r="M10" s="67">
        <v>5</v>
      </c>
      <c r="N10" s="13">
        <f>LOOKUP(M$3:M$44,'TABLE DE VALEURS'!$A$1:$B$132)</f>
        <v>136</v>
      </c>
      <c r="O10" s="67" t="s">
        <v>23</v>
      </c>
      <c r="P10" s="13">
        <f>LOOKUP(O$3:O$44,'TABLE DE VALEURS'!$A$1:$B$132)</f>
        <v>0</v>
      </c>
      <c r="Q10" s="67">
        <v>11</v>
      </c>
      <c r="R10" s="13">
        <f>LOOKUP(Q$3:Q$44,'TABLE DE VALEURS'!$A$1:$B$132)</f>
        <v>124</v>
      </c>
      <c r="S10" s="9">
        <f t="shared" si="1"/>
        <v>136</v>
      </c>
      <c r="T10" s="14">
        <f t="shared" si="2"/>
        <v>488</v>
      </c>
      <c r="U10" s="16">
        <f t="shared" si="3"/>
        <v>8</v>
      </c>
    </row>
    <row r="11" spans="1:21" ht="14.25" customHeight="1" x14ac:dyDescent="0.2">
      <c r="A11" s="10" t="s">
        <v>231</v>
      </c>
      <c r="B11" s="10" t="s">
        <v>232</v>
      </c>
      <c r="C11" s="10" t="s">
        <v>33</v>
      </c>
      <c r="D11" s="10" t="s">
        <v>27</v>
      </c>
      <c r="E11" s="10" t="s">
        <v>151</v>
      </c>
      <c r="F11" s="13">
        <v>9</v>
      </c>
      <c r="G11" s="13">
        <f>LOOKUP($F$3:F$44,'TABLE DE VALEURS'!$A$1:$B$132)</f>
        <v>128</v>
      </c>
      <c r="H11" s="13" t="s">
        <v>23</v>
      </c>
      <c r="I11" s="13">
        <f>LOOKUP(H$3:H$44,'TABLE DE VALEURS'!$A$1:$B$132)</f>
        <v>0</v>
      </c>
      <c r="J11" s="13">
        <f t="shared" si="0"/>
        <v>128</v>
      </c>
      <c r="K11" s="13">
        <v>25</v>
      </c>
      <c r="L11" s="13">
        <f>LOOKUP(K$3:K$44,'TABLE DE VALEURS'!$A$1:$B$132)</f>
        <v>107</v>
      </c>
      <c r="M11" s="9">
        <v>2</v>
      </c>
      <c r="N11" s="13">
        <f>LOOKUP(M$3:M$44,'TABLE DE VALEURS'!$A$1:$B$132)</f>
        <v>145</v>
      </c>
      <c r="O11" s="9" t="s">
        <v>23</v>
      </c>
      <c r="P11" s="13">
        <f>LOOKUP(O$3:O$44,'TABLE DE VALEURS'!$A$1:$B$132)</f>
        <v>0</v>
      </c>
      <c r="Q11" s="9" t="s">
        <v>23</v>
      </c>
      <c r="R11" s="13">
        <f>LOOKUP(Q$3:Q$44,'TABLE DE VALEURS'!$A$1:$B$132)</f>
        <v>0</v>
      </c>
      <c r="S11" s="9">
        <f t="shared" si="1"/>
        <v>145</v>
      </c>
      <c r="T11" s="14">
        <f t="shared" si="2"/>
        <v>487</v>
      </c>
      <c r="U11" s="16">
        <f t="shared" si="3"/>
        <v>9</v>
      </c>
    </row>
    <row r="12" spans="1:21" ht="14.25" customHeight="1" x14ac:dyDescent="0.2">
      <c r="A12" s="10" t="s">
        <v>237</v>
      </c>
      <c r="B12" s="10" t="s">
        <v>238</v>
      </c>
      <c r="C12" s="10" t="s">
        <v>39</v>
      </c>
      <c r="D12" s="10" t="s">
        <v>27</v>
      </c>
      <c r="E12" s="10" t="s">
        <v>151</v>
      </c>
      <c r="F12" s="13" t="s">
        <v>23</v>
      </c>
      <c r="G12" s="13">
        <f>LOOKUP($F$3:F$44,'TABLE DE VALEURS'!$A$1:$B$132)</f>
        <v>0</v>
      </c>
      <c r="H12" s="13">
        <v>7</v>
      </c>
      <c r="I12" s="13">
        <f>LOOKUP(H$3:H$44,'TABLE DE VALEURS'!$A$1:$B$132)</f>
        <v>132</v>
      </c>
      <c r="J12" s="13">
        <f t="shared" si="0"/>
        <v>132</v>
      </c>
      <c r="K12" s="13">
        <v>28</v>
      </c>
      <c r="L12" s="13">
        <f>LOOKUP(K$3:K$44,'TABLE DE VALEURS'!$A$1:$B$132)</f>
        <v>104</v>
      </c>
      <c r="M12" s="67" t="s">
        <v>23</v>
      </c>
      <c r="N12" s="13">
        <f>LOOKUP(M$3:M$44,'TABLE DE VALEURS'!$A$1:$B$132)</f>
        <v>0</v>
      </c>
      <c r="O12" s="67" t="s">
        <v>23</v>
      </c>
      <c r="P12" s="13">
        <f>LOOKUP(O$3:O$44,'TABLE DE VALEURS'!$A$1:$B$132)</f>
        <v>0</v>
      </c>
      <c r="Q12" s="67">
        <v>9</v>
      </c>
      <c r="R12" s="13">
        <f>LOOKUP(Q$3:Q$44,'TABLE DE VALEURS'!$A$1:$B$132)</f>
        <v>128</v>
      </c>
      <c r="S12" s="9">
        <f t="shared" si="1"/>
        <v>128</v>
      </c>
      <c r="T12" s="14">
        <f t="shared" si="2"/>
        <v>468</v>
      </c>
      <c r="U12" s="16">
        <f t="shared" si="3"/>
        <v>10</v>
      </c>
    </row>
    <row r="13" spans="1:21" ht="14.25" customHeight="1" x14ac:dyDescent="0.2">
      <c r="A13" s="57" t="s">
        <v>242</v>
      </c>
      <c r="B13" s="57" t="s">
        <v>243</v>
      </c>
      <c r="C13" s="10" t="s">
        <v>67</v>
      </c>
      <c r="D13" s="10" t="s">
        <v>27</v>
      </c>
      <c r="E13" s="10" t="s">
        <v>151</v>
      </c>
      <c r="F13" s="13">
        <v>18</v>
      </c>
      <c r="G13" s="13">
        <f>LOOKUP($F$3:F$44,'TABLE DE VALEURS'!$A$1:$B$132)</f>
        <v>114</v>
      </c>
      <c r="H13" s="13">
        <v>11</v>
      </c>
      <c r="I13" s="13">
        <f>LOOKUP(H$3:H$44,'TABLE DE VALEURS'!$A$1:$B$132)</f>
        <v>124</v>
      </c>
      <c r="J13" s="13">
        <f t="shared" si="0"/>
        <v>124</v>
      </c>
      <c r="K13" s="13">
        <v>27</v>
      </c>
      <c r="L13" s="13">
        <f>LOOKUP(K$3:K$44,'TABLE DE VALEURS'!$A$1:$B$132)</f>
        <v>105</v>
      </c>
      <c r="M13" s="9" t="s">
        <v>23</v>
      </c>
      <c r="N13" s="13">
        <f>LOOKUP(M$3:M$44,'TABLE DE VALEURS'!$A$1:$B$132)</f>
        <v>0</v>
      </c>
      <c r="O13" s="9" t="s">
        <v>23</v>
      </c>
      <c r="P13" s="13">
        <f>LOOKUP(O$3:O$44,'TABLE DE VALEURS'!$A$1:$B$132)</f>
        <v>0</v>
      </c>
      <c r="Q13" s="9">
        <v>26</v>
      </c>
      <c r="R13" s="13">
        <f>LOOKUP(Q$3:Q$44,'TABLE DE VALEURS'!$A$1:$B$132)</f>
        <v>106</v>
      </c>
      <c r="S13" s="9">
        <f t="shared" si="1"/>
        <v>106</v>
      </c>
      <c r="T13" s="14">
        <f t="shared" si="2"/>
        <v>440</v>
      </c>
      <c r="U13" s="16">
        <f t="shared" si="3"/>
        <v>11</v>
      </c>
    </row>
    <row r="14" spans="1:21" ht="14.25" customHeight="1" x14ac:dyDescent="0.2">
      <c r="A14" s="10" t="s">
        <v>246</v>
      </c>
      <c r="B14" s="10" t="s">
        <v>248</v>
      </c>
      <c r="C14" s="10" t="s">
        <v>33</v>
      </c>
      <c r="D14" s="10" t="s">
        <v>27</v>
      </c>
      <c r="E14" s="10" t="s">
        <v>151</v>
      </c>
      <c r="F14" s="13">
        <v>25</v>
      </c>
      <c r="G14" s="13">
        <f>LOOKUP($F$3:F$44,'TABLE DE VALEURS'!$A$1:$B$132)</f>
        <v>107</v>
      </c>
      <c r="H14" s="13" t="s">
        <v>23</v>
      </c>
      <c r="I14" s="13">
        <f>LOOKUP(H$3:H$44,'TABLE DE VALEURS'!$A$1:$B$132)</f>
        <v>0</v>
      </c>
      <c r="J14" s="13">
        <f t="shared" si="0"/>
        <v>107</v>
      </c>
      <c r="K14" s="13">
        <v>40</v>
      </c>
      <c r="L14" s="13">
        <f>LOOKUP(K$3:K$44,'TABLE DE VALEURS'!$A$1:$B$132)</f>
        <v>92</v>
      </c>
      <c r="M14" s="67">
        <v>10</v>
      </c>
      <c r="N14" s="13">
        <f>LOOKUP(M$3:M$44,'TABLE DE VALEURS'!$A$1:$B$132)</f>
        <v>126</v>
      </c>
      <c r="O14" s="67" t="s">
        <v>23</v>
      </c>
      <c r="P14" s="13">
        <f>LOOKUP(O$3:O$44,'TABLE DE VALEURS'!$A$1:$B$132)</f>
        <v>0</v>
      </c>
      <c r="Q14" s="67" t="s">
        <v>23</v>
      </c>
      <c r="R14" s="13">
        <f>LOOKUP(Q$3:Q$44,'TABLE DE VALEURS'!$A$1:$B$132)</f>
        <v>0</v>
      </c>
      <c r="S14" s="9">
        <f t="shared" si="1"/>
        <v>126</v>
      </c>
      <c r="T14" s="14">
        <f t="shared" si="2"/>
        <v>417</v>
      </c>
      <c r="U14" s="16">
        <f t="shared" si="3"/>
        <v>12</v>
      </c>
    </row>
    <row r="15" spans="1:21" ht="14.25" customHeight="1" x14ac:dyDescent="0.2">
      <c r="A15" s="10" t="s">
        <v>252</v>
      </c>
      <c r="B15" s="10" t="s">
        <v>253</v>
      </c>
      <c r="C15" s="10" t="s">
        <v>199</v>
      </c>
      <c r="D15" s="10" t="s">
        <v>27</v>
      </c>
      <c r="E15" s="10" t="s">
        <v>151</v>
      </c>
      <c r="F15" s="13">
        <v>3</v>
      </c>
      <c r="G15" s="13">
        <f>LOOKUP($F$3:F$44,'TABLE DE VALEURS'!$A$1:$B$132)</f>
        <v>141</v>
      </c>
      <c r="H15" s="13" t="s">
        <v>23</v>
      </c>
      <c r="I15" s="13">
        <f>LOOKUP(H$3:H$44,'TABLE DE VALEURS'!$A$1:$B$132)</f>
        <v>0</v>
      </c>
      <c r="J15" s="13">
        <f t="shared" si="0"/>
        <v>141</v>
      </c>
      <c r="K15" s="13">
        <v>6</v>
      </c>
      <c r="L15" s="13">
        <f>LOOKUP(K$3:K$44,'TABLE DE VALEURS'!$A$1:$B$132)</f>
        <v>134</v>
      </c>
      <c r="M15" s="9" t="s">
        <v>23</v>
      </c>
      <c r="N15" s="13">
        <f>LOOKUP(M$3:M$44,'TABLE DE VALEURS'!$A$1:$B$132)</f>
        <v>0</v>
      </c>
      <c r="O15" s="9" t="s">
        <v>23</v>
      </c>
      <c r="P15" s="13">
        <f>LOOKUP(O$3:O$44,'TABLE DE VALEURS'!$A$1:$B$132)</f>
        <v>0</v>
      </c>
      <c r="Q15" s="9" t="s">
        <v>23</v>
      </c>
      <c r="R15" s="13">
        <f>LOOKUP(Q$3:Q$44,'TABLE DE VALEURS'!$A$1:$B$132)</f>
        <v>0</v>
      </c>
      <c r="S15" s="9">
        <f t="shared" si="1"/>
        <v>0</v>
      </c>
      <c r="T15" s="14">
        <f t="shared" si="2"/>
        <v>409</v>
      </c>
      <c r="U15" s="16">
        <f t="shared" si="3"/>
        <v>13</v>
      </c>
    </row>
    <row r="16" spans="1:21" ht="14.25" customHeight="1" x14ac:dyDescent="0.2">
      <c r="A16" s="10" t="s">
        <v>257</v>
      </c>
      <c r="B16" s="10" t="s">
        <v>258</v>
      </c>
      <c r="C16" s="10" t="s">
        <v>39</v>
      </c>
      <c r="D16" s="10" t="s">
        <v>27</v>
      </c>
      <c r="E16" s="10" t="s">
        <v>151</v>
      </c>
      <c r="F16" s="13">
        <v>24</v>
      </c>
      <c r="G16" s="13">
        <f>LOOKUP($F$3:F$44,'TABLE DE VALEURS'!$A$1:$B$132)</f>
        <v>108</v>
      </c>
      <c r="H16" s="13" t="s">
        <v>23</v>
      </c>
      <c r="I16" s="13">
        <f>LOOKUP(H$3:H$44,'TABLE DE VALEURS'!$A$1:$B$132)</f>
        <v>0</v>
      </c>
      <c r="J16" s="13">
        <f t="shared" si="0"/>
        <v>108</v>
      </c>
      <c r="K16" s="13">
        <v>42</v>
      </c>
      <c r="L16" s="13">
        <f>LOOKUP(K$3:K$44,'TABLE DE VALEURS'!$A$1:$B$132)</f>
        <v>90</v>
      </c>
      <c r="M16" s="67" t="s">
        <v>23</v>
      </c>
      <c r="N16" s="13">
        <f>LOOKUP(M$3:M$44,'TABLE DE VALEURS'!$A$1:$B$132)</f>
        <v>0</v>
      </c>
      <c r="O16" s="67">
        <v>14</v>
      </c>
      <c r="P16" s="13">
        <f>LOOKUP(O$3:O$44,'TABLE DE VALEURS'!$A$1:$B$132)</f>
        <v>118</v>
      </c>
      <c r="Q16" s="67" t="s">
        <v>23</v>
      </c>
      <c r="R16" s="13">
        <f>LOOKUP(Q$3:Q$44,'TABLE DE VALEURS'!$A$1:$B$132)</f>
        <v>0</v>
      </c>
      <c r="S16" s="9">
        <f t="shared" si="1"/>
        <v>0</v>
      </c>
      <c r="T16" s="14">
        <f t="shared" si="2"/>
        <v>406</v>
      </c>
      <c r="U16" s="16">
        <f t="shared" si="3"/>
        <v>14</v>
      </c>
    </row>
    <row r="17" spans="1:21" ht="14.25" customHeight="1" x14ac:dyDescent="0.2">
      <c r="A17" s="58" t="s">
        <v>261</v>
      </c>
      <c r="B17" s="58" t="s">
        <v>264</v>
      </c>
      <c r="C17" s="10" t="s">
        <v>67</v>
      </c>
      <c r="D17" s="10" t="s">
        <v>27</v>
      </c>
      <c r="E17" s="10" t="s">
        <v>151</v>
      </c>
      <c r="F17" s="13">
        <v>31</v>
      </c>
      <c r="G17" s="13">
        <f>LOOKUP($F$3:F$44,'TABLE DE VALEURS'!$A$1:$B$132)</f>
        <v>101</v>
      </c>
      <c r="H17" s="13">
        <v>16</v>
      </c>
      <c r="I17" s="13">
        <f>LOOKUP(H$3:H$44,'TABLE DE VALEURS'!$A$1:$B$132)</f>
        <v>116</v>
      </c>
      <c r="J17" s="13">
        <f t="shared" si="0"/>
        <v>116</v>
      </c>
      <c r="K17" s="13">
        <v>52</v>
      </c>
      <c r="L17" s="13">
        <f>LOOKUP(K$3:K$44,'TABLE DE VALEURS'!$A$1:$B$132)</f>
        <v>80</v>
      </c>
      <c r="M17" s="67" t="s">
        <v>23</v>
      </c>
      <c r="N17" s="13">
        <f>LOOKUP(M$3:M$44,'TABLE DE VALEURS'!$A$1:$B$132)</f>
        <v>0</v>
      </c>
      <c r="O17" s="67">
        <v>8</v>
      </c>
      <c r="P17" s="13">
        <f>LOOKUP(O$3:O$44,'TABLE DE VALEURS'!$A$1:$B$132)</f>
        <v>130</v>
      </c>
      <c r="Q17" s="67" t="s">
        <v>23</v>
      </c>
      <c r="R17" s="13">
        <f>LOOKUP(Q$3:Q$44,'TABLE DE VALEURS'!$A$1:$B$132)</f>
        <v>0</v>
      </c>
      <c r="S17" s="9">
        <f t="shared" si="1"/>
        <v>0</v>
      </c>
      <c r="T17" s="14">
        <f t="shared" si="2"/>
        <v>406</v>
      </c>
      <c r="U17" s="16">
        <f t="shared" si="3"/>
        <v>14</v>
      </c>
    </row>
    <row r="18" spans="1:21" ht="14.25" customHeight="1" x14ac:dyDescent="0.2">
      <c r="A18" s="10" t="s">
        <v>266</v>
      </c>
      <c r="B18" s="10" t="s">
        <v>267</v>
      </c>
      <c r="C18" s="10" t="s">
        <v>33</v>
      </c>
      <c r="D18" s="10" t="s">
        <v>27</v>
      </c>
      <c r="E18" s="10" t="s">
        <v>151</v>
      </c>
      <c r="F18" s="13">
        <v>27</v>
      </c>
      <c r="G18" s="13">
        <f>LOOKUP($F$3:F$44,'TABLE DE VALEURS'!$A$1:$B$132)</f>
        <v>105</v>
      </c>
      <c r="H18" s="13" t="s">
        <v>23</v>
      </c>
      <c r="I18" s="13">
        <f>LOOKUP(H$3:H$44,'TABLE DE VALEURS'!$A$1:$B$132)</f>
        <v>0</v>
      </c>
      <c r="J18" s="13">
        <f t="shared" si="0"/>
        <v>105</v>
      </c>
      <c r="K18" s="13">
        <v>57</v>
      </c>
      <c r="L18" s="13">
        <f>LOOKUP(K$3:K$44,'TABLE DE VALEURS'!$A$1:$B$132)</f>
        <v>75</v>
      </c>
      <c r="M18" s="67">
        <v>6</v>
      </c>
      <c r="N18" s="13">
        <f>LOOKUP(M$3:M$44,'TABLE DE VALEURS'!$A$1:$B$132)</f>
        <v>134</v>
      </c>
      <c r="O18" s="67" t="s">
        <v>23</v>
      </c>
      <c r="P18" s="13">
        <f>LOOKUP(O$3:O$44,'TABLE DE VALEURS'!$A$1:$B$132)</f>
        <v>0</v>
      </c>
      <c r="Q18" s="67" t="s">
        <v>23</v>
      </c>
      <c r="R18" s="13">
        <f>LOOKUP(Q$3:Q$44,'TABLE DE VALEURS'!$A$1:$B$132)</f>
        <v>0</v>
      </c>
      <c r="S18" s="9">
        <f t="shared" si="1"/>
        <v>134</v>
      </c>
      <c r="T18" s="14">
        <f t="shared" si="2"/>
        <v>389</v>
      </c>
      <c r="U18" s="16">
        <f t="shared" si="3"/>
        <v>16</v>
      </c>
    </row>
    <row r="19" spans="1:21" ht="14.25" customHeight="1" x14ac:dyDescent="0.2">
      <c r="A19" s="10" t="s">
        <v>271</v>
      </c>
      <c r="B19" s="10" t="s">
        <v>272</v>
      </c>
      <c r="C19" s="10" t="s">
        <v>48</v>
      </c>
      <c r="D19" s="11" t="s">
        <v>27</v>
      </c>
      <c r="E19" s="11" t="s">
        <v>151</v>
      </c>
      <c r="F19" s="13">
        <v>14</v>
      </c>
      <c r="G19" s="13">
        <f>LOOKUP($F$3:F$44,'TABLE DE VALEURS'!$A$1:$B$132)</f>
        <v>118</v>
      </c>
      <c r="H19" s="13">
        <v>14</v>
      </c>
      <c r="I19" s="13">
        <f>LOOKUP(H$3:H$44,'TABLE DE VALEURS'!$A$1:$B$132)</f>
        <v>118</v>
      </c>
      <c r="J19" s="13">
        <f t="shared" si="0"/>
        <v>118</v>
      </c>
      <c r="K19" s="13">
        <v>55</v>
      </c>
      <c r="L19" s="13">
        <f>LOOKUP(K$3:K$44,'TABLE DE VALEURS'!$A$1:$B$132)</f>
        <v>77</v>
      </c>
      <c r="M19" s="9" t="s">
        <v>23</v>
      </c>
      <c r="N19" s="13">
        <f>LOOKUP(M$3:M$44,'TABLE DE VALEURS'!$A$1:$B$132)</f>
        <v>0</v>
      </c>
      <c r="O19" s="9" t="s">
        <v>23</v>
      </c>
      <c r="P19" s="13">
        <f>LOOKUP(O$3:O$44,'TABLE DE VALEURS'!$A$1:$B$132)</f>
        <v>0</v>
      </c>
      <c r="Q19" s="9">
        <v>30</v>
      </c>
      <c r="R19" s="13">
        <f>LOOKUP(Q$3:Q$44,'TABLE DE VALEURS'!$A$1:$B$132)</f>
        <v>102</v>
      </c>
      <c r="S19" s="9">
        <f t="shared" si="1"/>
        <v>102</v>
      </c>
      <c r="T19" s="14">
        <f t="shared" si="2"/>
        <v>374</v>
      </c>
      <c r="U19" s="55">
        <f t="shared" si="3"/>
        <v>17</v>
      </c>
    </row>
    <row r="20" spans="1:21" ht="14.25" customHeight="1" x14ac:dyDescent="0.2">
      <c r="A20" s="10" t="s">
        <v>273</v>
      </c>
      <c r="B20" s="10" t="s">
        <v>274</v>
      </c>
      <c r="C20" s="10" t="s">
        <v>67</v>
      </c>
      <c r="D20" s="10" t="s">
        <v>27</v>
      </c>
      <c r="E20" s="10" t="s">
        <v>151</v>
      </c>
      <c r="F20" s="13">
        <v>4</v>
      </c>
      <c r="G20" s="13">
        <f>LOOKUP($F$3:F$44,'TABLE DE VALEURS'!$A$1:$B$132)</f>
        <v>138</v>
      </c>
      <c r="H20" s="13">
        <v>2</v>
      </c>
      <c r="I20" s="13">
        <f>LOOKUP(H$3:H$44,'TABLE DE VALEURS'!$A$1:$B$132)</f>
        <v>145</v>
      </c>
      <c r="J20" s="13">
        <f t="shared" si="0"/>
        <v>145</v>
      </c>
      <c r="K20" s="13">
        <v>18</v>
      </c>
      <c r="L20" s="13">
        <f>LOOKUP(K$3:K$44,'TABLE DE VALEURS'!$A$1:$B$132)</f>
        <v>114</v>
      </c>
      <c r="M20" s="9" t="s">
        <v>23</v>
      </c>
      <c r="N20" s="13">
        <f>LOOKUP(M$3:M$44,'TABLE DE VALEURS'!$A$1:$B$132)</f>
        <v>0</v>
      </c>
      <c r="O20" s="9" t="s">
        <v>23</v>
      </c>
      <c r="P20" s="13">
        <f>LOOKUP(O$3:O$44,'TABLE DE VALEURS'!$A$1:$B$132)</f>
        <v>0</v>
      </c>
      <c r="Q20" s="9" t="s">
        <v>23</v>
      </c>
      <c r="R20" s="13">
        <f>LOOKUP(Q$3:Q$44,'TABLE DE VALEURS'!$A$1:$B$132)</f>
        <v>0</v>
      </c>
      <c r="S20" s="9">
        <f t="shared" si="1"/>
        <v>0</v>
      </c>
      <c r="T20" s="14">
        <f t="shared" si="2"/>
        <v>373</v>
      </c>
      <c r="U20" s="16">
        <f t="shared" si="3"/>
        <v>18</v>
      </c>
    </row>
    <row r="21" spans="1:21" ht="14.25" customHeight="1" x14ac:dyDescent="0.2">
      <c r="A21" s="10" t="s">
        <v>275</v>
      </c>
      <c r="B21" s="10" t="s">
        <v>276</v>
      </c>
      <c r="C21" s="10" t="s">
        <v>110</v>
      </c>
      <c r="D21" s="10" t="s">
        <v>27</v>
      </c>
      <c r="E21" s="10" t="s">
        <v>151</v>
      </c>
      <c r="F21" s="13">
        <v>22</v>
      </c>
      <c r="G21" s="13">
        <f>LOOKUP($F$3:F$44,'TABLE DE VALEURS'!$A$1:$B$132)</f>
        <v>110</v>
      </c>
      <c r="H21" s="13">
        <v>17</v>
      </c>
      <c r="I21" s="13">
        <f>LOOKUP(H$3:H$44,'TABLE DE VALEURS'!$A$1:$B$132)</f>
        <v>115</v>
      </c>
      <c r="J21" s="13">
        <f t="shared" si="0"/>
        <v>115</v>
      </c>
      <c r="K21" s="13">
        <v>68</v>
      </c>
      <c r="L21" s="13">
        <f>LOOKUP(K$3:K$44,'TABLE DE VALEURS'!$A$1:$B$132)</f>
        <v>64</v>
      </c>
      <c r="M21" s="67">
        <v>12</v>
      </c>
      <c r="N21" s="13">
        <f>LOOKUP(M$3:M$44,'TABLE DE VALEURS'!$A$1:$B$132)</f>
        <v>122</v>
      </c>
      <c r="O21" s="67" t="s">
        <v>23</v>
      </c>
      <c r="P21" s="13">
        <f>LOOKUP(O$3:O$44,'TABLE DE VALEURS'!$A$1:$B$132)</f>
        <v>0</v>
      </c>
      <c r="Q21" s="67" t="s">
        <v>23</v>
      </c>
      <c r="R21" s="13">
        <f>LOOKUP(Q$3:Q$44,'TABLE DE VALEURS'!$A$1:$B$132)</f>
        <v>0</v>
      </c>
      <c r="S21" s="9">
        <f t="shared" si="1"/>
        <v>122</v>
      </c>
      <c r="T21" s="14">
        <f t="shared" si="2"/>
        <v>365</v>
      </c>
      <c r="U21" s="16">
        <f t="shared" si="3"/>
        <v>19</v>
      </c>
    </row>
    <row r="22" spans="1:21" ht="14.25" customHeight="1" x14ac:dyDescent="0.2">
      <c r="A22" s="10" t="s">
        <v>277</v>
      </c>
      <c r="B22" s="10" t="s">
        <v>137</v>
      </c>
      <c r="C22" s="10" t="s">
        <v>48</v>
      </c>
      <c r="D22" s="11" t="s">
        <v>27</v>
      </c>
      <c r="E22" s="11" t="s">
        <v>151</v>
      </c>
      <c r="F22" s="13">
        <v>8</v>
      </c>
      <c r="G22" s="13">
        <f>LOOKUP($F$3:F$44,'TABLE DE VALEURS'!$A$1:$B$132)</f>
        <v>130</v>
      </c>
      <c r="H22" s="13">
        <v>6</v>
      </c>
      <c r="I22" s="13">
        <f>LOOKUP(H$3:H$44,'TABLE DE VALEURS'!$A$1:$B$132)</f>
        <v>134</v>
      </c>
      <c r="J22" s="13">
        <f t="shared" si="0"/>
        <v>134</v>
      </c>
      <c r="K22" s="13">
        <v>29</v>
      </c>
      <c r="L22" s="13">
        <f>LOOKUP(K$3:K$44,'TABLE DE VALEURS'!$A$1:$B$132)</f>
        <v>103</v>
      </c>
      <c r="M22" s="9" t="s">
        <v>23</v>
      </c>
      <c r="N22" s="13">
        <f>LOOKUP(M$3:M$44,'TABLE DE VALEURS'!$A$1:$B$132)</f>
        <v>0</v>
      </c>
      <c r="O22" s="9" t="s">
        <v>23</v>
      </c>
      <c r="P22" s="13">
        <f>LOOKUP(O$3:O$44,'TABLE DE VALEURS'!$A$1:$B$132)</f>
        <v>0</v>
      </c>
      <c r="Q22" s="9" t="s">
        <v>23</v>
      </c>
      <c r="R22" s="13">
        <f>LOOKUP(Q$3:Q$44,'TABLE DE VALEURS'!$A$1:$B$132)</f>
        <v>0</v>
      </c>
      <c r="S22" s="9">
        <f t="shared" si="1"/>
        <v>0</v>
      </c>
      <c r="T22" s="14">
        <f t="shared" si="2"/>
        <v>340</v>
      </c>
      <c r="U22" s="55">
        <f t="shared" si="3"/>
        <v>20</v>
      </c>
    </row>
    <row r="23" spans="1:21" ht="14.25" customHeight="1" x14ac:dyDescent="0.2">
      <c r="A23" s="10" t="s">
        <v>279</v>
      </c>
      <c r="B23" s="10" t="s">
        <v>280</v>
      </c>
      <c r="C23" s="10" t="s">
        <v>48</v>
      </c>
      <c r="D23" s="10" t="s">
        <v>27</v>
      </c>
      <c r="E23" s="10" t="s">
        <v>151</v>
      </c>
      <c r="F23" s="13">
        <v>20</v>
      </c>
      <c r="G23" s="13">
        <f>LOOKUP($F$3:F$44,'TABLE DE VALEURS'!$A$1:$B$132)</f>
        <v>112</v>
      </c>
      <c r="H23" s="13" t="s">
        <v>23</v>
      </c>
      <c r="I23" s="13">
        <f>LOOKUP(H$3:H$44,'TABLE DE VALEURS'!$A$1:$B$132)</f>
        <v>0</v>
      </c>
      <c r="J23" s="13">
        <f t="shared" si="0"/>
        <v>112</v>
      </c>
      <c r="K23" s="13">
        <v>47</v>
      </c>
      <c r="L23" s="13">
        <f>LOOKUP(K$3:K$44,'TABLE DE VALEURS'!$A$1:$B$132)</f>
        <v>85</v>
      </c>
      <c r="M23" s="9" t="s">
        <v>23</v>
      </c>
      <c r="N23" s="13">
        <f>LOOKUP(M$3:M$44,'TABLE DE VALEURS'!$A$1:$B$132)</f>
        <v>0</v>
      </c>
      <c r="O23" s="9" t="s">
        <v>46</v>
      </c>
      <c r="P23" s="13">
        <f>LOOKUP(O$3:O$44,'TABLE DE VALEURS'!$A$1:$B$132)</f>
        <v>0</v>
      </c>
      <c r="Q23" s="9" t="s">
        <v>46</v>
      </c>
      <c r="R23" s="13">
        <f>LOOKUP(Q$3:Q$44,'TABLE DE VALEURS'!$A$1:$B$132)</f>
        <v>0</v>
      </c>
      <c r="S23" s="9">
        <f t="shared" si="1"/>
        <v>0</v>
      </c>
      <c r="T23" s="14">
        <f t="shared" si="2"/>
        <v>282</v>
      </c>
      <c r="U23" s="16">
        <f t="shared" si="3"/>
        <v>21</v>
      </c>
    </row>
    <row r="24" spans="1:21" ht="14.25" customHeight="1" x14ac:dyDescent="0.2">
      <c r="A24" s="10" t="s">
        <v>281</v>
      </c>
      <c r="B24" s="10" t="s">
        <v>178</v>
      </c>
      <c r="C24" s="10" t="s">
        <v>33</v>
      </c>
      <c r="D24" s="11" t="s">
        <v>27</v>
      </c>
      <c r="E24" s="11" t="s">
        <v>151</v>
      </c>
      <c r="F24" s="13" t="s">
        <v>23</v>
      </c>
      <c r="G24" s="13">
        <f>LOOKUP($F$3:F$44,'TABLE DE VALEURS'!$A$1:$B$132)</f>
        <v>0</v>
      </c>
      <c r="H24" s="13" t="s">
        <v>23</v>
      </c>
      <c r="I24" s="13">
        <f>LOOKUP(H$3:H$44,'TABLE DE VALEURS'!$A$1:$B$132)</f>
        <v>0</v>
      </c>
      <c r="J24" s="13">
        <f t="shared" si="0"/>
        <v>0</v>
      </c>
      <c r="K24" s="13">
        <v>58</v>
      </c>
      <c r="L24" s="13">
        <f>LOOKUP(K$3:K$44,'TABLE DE VALEURS'!$A$1:$B$132)</f>
        <v>74</v>
      </c>
      <c r="M24" s="13">
        <v>11</v>
      </c>
      <c r="N24" s="13">
        <f>LOOKUP(M$3:M$44,'TABLE DE VALEURS'!$A$1:$B$132)</f>
        <v>124</v>
      </c>
      <c r="O24" s="13" t="s">
        <v>23</v>
      </c>
      <c r="P24" s="13">
        <f>LOOKUP(O$3:O$44,'TABLE DE VALEURS'!$A$1:$B$132)</f>
        <v>0</v>
      </c>
      <c r="Q24" s="13" t="s">
        <v>23</v>
      </c>
      <c r="R24" s="13">
        <f>LOOKUP(Q$3:Q$44,'TABLE DE VALEURS'!$A$1:$B$132)</f>
        <v>0</v>
      </c>
      <c r="S24" s="9">
        <f t="shared" si="1"/>
        <v>124</v>
      </c>
      <c r="T24" s="14">
        <f t="shared" si="2"/>
        <v>272</v>
      </c>
      <c r="U24" s="55">
        <f t="shared" si="3"/>
        <v>22</v>
      </c>
    </row>
    <row r="25" spans="1:21" ht="14.25" customHeight="1" x14ac:dyDescent="0.2">
      <c r="A25" s="10" t="s">
        <v>285</v>
      </c>
      <c r="B25" s="10" t="s">
        <v>286</v>
      </c>
      <c r="C25" s="10" t="s">
        <v>48</v>
      </c>
      <c r="D25" s="10" t="s">
        <v>27</v>
      </c>
      <c r="E25" s="10" t="s">
        <v>151</v>
      </c>
      <c r="F25" s="13">
        <v>10</v>
      </c>
      <c r="G25" s="13">
        <f>LOOKUP($F$3:F$44,'TABLE DE VALEURS'!$A$1:$B$132)</f>
        <v>126</v>
      </c>
      <c r="H25" s="13">
        <v>12</v>
      </c>
      <c r="I25" s="13">
        <f>LOOKUP(H$3:H$44,'TABLE DE VALEURS'!$A$1:$B$132)</f>
        <v>122</v>
      </c>
      <c r="J25" s="13">
        <f t="shared" si="0"/>
        <v>126</v>
      </c>
      <c r="K25" s="13" t="s">
        <v>23</v>
      </c>
      <c r="L25" s="13">
        <f>LOOKUP(K$3:K$44,'TABLE DE VALEURS'!$A$1:$B$132)</f>
        <v>0</v>
      </c>
      <c r="M25" s="9" t="s">
        <v>23</v>
      </c>
      <c r="N25" s="13">
        <f>LOOKUP(M$3:M$44,'TABLE DE VALEURS'!$A$1:$B$132)</f>
        <v>0</v>
      </c>
      <c r="O25" s="9" t="s">
        <v>23</v>
      </c>
      <c r="P25" s="13">
        <f>LOOKUP(O$3:O$44,'TABLE DE VALEURS'!$A$1:$B$132)</f>
        <v>0</v>
      </c>
      <c r="Q25" s="9">
        <v>13</v>
      </c>
      <c r="R25" s="13">
        <f>LOOKUP(Q$3:Q$44,'TABLE DE VALEURS'!$A$1:$B$132)</f>
        <v>120</v>
      </c>
      <c r="S25" s="9">
        <f t="shared" si="1"/>
        <v>120</v>
      </c>
      <c r="T25" s="14">
        <f t="shared" si="2"/>
        <v>246</v>
      </c>
      <c r="U25" s="16">
        <f t="shared" si="3"/>
        <v>23</v>
      </c>
    </row>
    <row r="26" spans="1:21" ht="14.25" customHeight="1" x14ac:dyDescent="0.2">
      <c r="A26" s="10" t="s">
        <v>288</v>
      </c>
      <c r="B26" s="10" t="s">
        <v>289</v>
      </c>
      <c r="C26" s="10" t="s">
        <v>110</v>
      </c>
      <c r="D26" s="10" t="s">
        <v>27</v>
      </c>
      <c r="E26" s="10" t="s">
        <v>151</v>
      </c>
      <c r="F26" s="13" t="s">
        <v>23</v>
      </c>
      <c r="G26" s="13">
        <f>LOOKUP($F$3:F$44,'TABLE DE VALEURS'!$A$1:$B$132)</f>
        <v>0</v>
      </c>
      <c r="H26" s="13">
        <v>19</v>
      </c>
      <c r="I26" s="13">
        <f>LOOKUP(H$3:H$44,'TABLE DE VALEURS'!$A$1:$B$132)</f>
        <v>113</v>
      </c>
      <c r="J26" s="13">
        <f t="shared" si="0"/>
        <v>113</v>
      </c>
      <c r="K26" s="13" t="s">
        <v>23</v>
      </c>
      <c r="L26" s="13">
        <f>LOOKUP(K$3:K$44,'TABLE DE VALEURS'!$A$1:$B$132)</f>
        <v>0</v>
      </c>
      <c r="M26" s="13" t="s">
        <v>23</v>
      </c>
      <c r="N26" s="13">
        <f>LOOKUP(M$3:M$44,'TABLE DE VALEURS'!$A$1:$B$132)</f>
        <v>0</v>
      </c>
      <c r="O26" s="13">
        <v>9</v>
      </c>
      <c r="P26" s="13">
        <f>LOOKUP(O$3:O$44,'TABLE DE VALEURS'!$A$1:$B$132)</f>
        <v>128</v>
      </c>
      <c r="Q26" s="13" t="s">
        <v>23</v>
      </c>
      <c r="R26" s="13">
        <f>LOOKUP(Q$3:Q$44,'TABLE DE VALEURS'!$A$1:$B$132)</f>
        <v>0</v>
      </c>
      <c r="S26" s="9">
        <f t="shared" si="1"/>
        <v>0</v>
      </c>
      <c r="T26" s="14">
        <f t="shared" si="2"/>
        <v>241</v>
      </c>
      <c r="U26" s="16">
        <f t="shared" si="3"/>
        <v>24</v>
      </c>
    </row>
    <row r="27" spans="1:21" ht="14.25" customHeight="1" x14ac:dyDescent="0.2">
      <c r="A27" s="10" t="s">
        <v>303</v>
      </c>
      <c r="B27" s="10" t="s">
        <v>304</v>
      </c>
      <c r="C27" s="10" t="s">
        <v>48</v>
      </c>
      <c r="D27" s="10" t="s">
        <v>27</v>
      </c>
      <c r="E27" s="10" t="s">
        <v>151</v>
      </c>
      <c r="F27" s="13" t="s">
        <v>23</v>
      </c>
      <c r="G27" s="13">
        <f>LOOKUP($F$3:F$44,'TABLE DE VALEURS'!$A$1:$B$132)</f>
        <v>0</v>
      </c>
      <c r="H27" s="13">
        <v>22</v>
      </c>
      <c r="I27" s="13">
        <f>LOOKUP(H$3:H$44,'TABLE DE VALEURS'!$A$1:$B$132)</f>
        <v>110</v>
      </c>
      <c r="J27" s="13">
        <f t="shared" si="0"/>
        <v>110</v>
      </c>
      <c r="K27" s="13">
        <v>70</v>
      </c>
      <c r="L27" s="13">
        <f>LOOKUP(K$3:K$44,'TABLE DE VALEURS'!$A$1:$B$132)</f>
        <v>62</v>
      </c>
      <c r="M27" s="13" t="s">
        <v>23</v>
      </c>
      <c r="N27" s="13">
        <f>LOOKUP(M$3:M$44,'TABLE DE VALEURS'!$A$1:$B$132)</f>
        <v>0</v>
      </c>
      <c r="O27" s="13" t="s">
        <v>23</v>
      </c>
      <c r="P27" s="13">
        <f>LOOKUP(O$3:O$44,'TABLE DE VALEURS'!$A$1:$B$132)</f>
        <v>0</v>
      </c>
      <c r="Q27" s="13" t="s">
        <v>23</v>
      </c>
      <c r="R27" s="13">
        <f>LOOKUP(Q$3:Q$44,'TABLE DE VALEURS'!$A$1:$B$132)</f>
        <v>0</v>
      </c>
      <c r="S27" s="9">
        <f t="shared" si="1"/>
        <v>0</v>
      </c>
      <c r="T27" s="14">
        <f t="shared" si="2"/>
        <v>234</v>
      </c>
      <c r="U27" s="16">
        <f t="shared" si="3"/>
        <v>25</v>
      </c>
    </row>
    <row r="28" spans="1:21" ht="14.25" customHeight="1" x14ac:dyDescent="0.2">
      <c r="A28" s="10" t="s">
        <v>52</v>
      </c>
      <c r="B28" s="10" t="s">
        <v>307</v>
      </c>
      <c r="C28" s="10" t="s">
        <v>39</v>
      </c>
      <c r="D28" s="10" t="s">
        <v>27</v>
      </c>
      <c r="E28" s="10" t="s">
        <v>151</v>
      </c>
      <c r="F28" s="13">
        <v>13</v>
      </c>
      <c r="G28" s="13">
        <f>LOOKUP($F$3:F$44,'TABLE DE VALEURS'!$A$1:$B$132)</f>
        <v>120</v>
      </c>
      <c r="H28" s="13">
        <v>26</v>
      </c>
      <c r="I28" s="13">
        <f>LOOKUP(H$3:H$44,'TABLE DE VALEURS'!$A$1:$B$132)</f>
        <v>106</v>
      </c>
      <c r="J28" s="13">
        <f t="shared" si="0"/>
        <v>120</v>
      </c>
      <c r="K28" s="13" t="s">
        <v>23</v>
      </c>
      <c r="L28" s="13">
        <f>LOOKUP(K$3:K$44,'TABLE DE VALEURS'!$A$1:$B$132)</f>
        <v>0</v>
      </c>
      <c r="M28" s="9" t="s">
        <v>23</v>
      </c>
      <c r="N28" s="13">
        <f>LOOKUP(M$3:M$44,'TABLE DE VALEURS'!$A$1:$B$132)</f>
        <v>0</v>
      </c>
      <c r="O28" s="9" t="s">
        <v>23</v>
      </c>
      <c r="P28" s="13">
        <f>LOOKUP(O$3:O$44,'TABLE DE VALEURS'!$A$1:$B$132)</f>
        <v>0</v>
      </c>
      <c r="Q28" s="9">
        <v>19</v>
      </c>
      <c r="R28" s="13">
        <f>LOOKUP(Q$3:Q$44,'TABLE DE VALEURS'!$A$1:$B$132)</f>
        <v>113</v>
      </c>
      <c r="S28" s="9">
        <f t="shared" si="1"/>
        <v>113</v>
      </c>
      <c r="T28" s="14">
        <f t="shared" si="2"/>
        <v>233</v>
      </c>
      <c r="U28" s="16">
        <f t="shared" si="3"/>
        <v>26</v>
      </c>
    </row>
    <row r="29" spans="1:21" ht="14.25" customHeight="1" x14ac:dyDescent="0.2">
      <c r="A29" s="10" t="s">
        <v>311</v>
      </c>
      <c r="B29" s="10" t="s">
        <v>222</v>
      </c>
      <c r="C29" s="10" t="s">
        <v>110</v>
      </c>
      <c r="D29" s="11" t="s">
        <v>27</v>
      </c>
      <c r="E29" s="11" t="s">
        <v>151</v>
      </c>
      <c r="F29" s="13">
        <v>28</v>
      </c>
      <c r="G29" s="13">
        <f>LOOKUP($F$3:F$44,'TABLE DE VALEURS'!$A$1:$B$132)</f>
        <v>104</v>
      </c>
      <c r="H29" s="13">
        <v>27</v>
      </c>
      <c r="I29" s="13">
        <f>LOOKUP(H$3:H$44,'TABLE DE VALEURS'!$A$1:$B$132)</f>
        <v>105</v>
      </c>
      <c r="J29" s="13">
        <f t="shared" si="0"/>
        <v>105</v>
      </c>
      <c r="K29" s="13">
        <v>72</v>
      </c>
      <c r="L29" s="13">
        <f>LOOKUP(K$3:K$44,'TABLE DE VALEURS'!$A$1:$B$132)</f>
        <v>60</v>
      </c>
      <c r="M29" s="67" t="s">
        <v>23</v>
      </c>
      <c r="N29" s="13">
        <f>LOOKUP(M$3:M$44,'TABLE DE VALEURS'!$A$1:$B$132)</f>
        <v>0</v>
      </c>
      <c r="O29" s="67" t="s">
        <v>23</v>
      </c>
      <c r="P29" s="13">
        <f>LOOKUP(O$3:O$44,'TABLE DE VALEURS'!$A$1:$B$132)</f>
        <v>0</v>
      </c>
      <c r="Q29" s="67" t="s">
        <v>23</v>
      </c>
      <c r="R29" s="13">
        <f>LOOKUP(Q$3:Q$44,'TABLE DE VALEURS'!$A$1:$B$132)</f>
        <v>0</v>
      </c>
      <c r="S29" s="9">
        <f t="shared" si="1"/>
        <v>0</v>
      </c>
      <c r="T29" s="14">
        <f t="shared" si="2"/>
        <v>225</v>
      </c>
      <c r="U29" s="55">
        <f t="shared" si="3"/>
        <v>27</v>
      </c>
    </row>
    <row r="30" spans="1:21" ht="14.25" customHeight="1" x14ac:dyDescent="0.2">
      <c r="A30" s="10" t="s">
        <v>314</v>
      </c>
      <c r="B30" s="10" t="s">
        <v>315</v>
      </c>
      <c r="C30" s="10" t="s">
        <v>235</v>
      </c>
      <c r="D30" s="11" t="s">
        <v>27</v>
      </c>
      <c r="E30" s="11" t="s">
        <v>151</v>
      </c>
      <c r="F30" s="13">
        <v>29</v>
      </c>
      <c r="G30" s="13">
        <f>LOOKUP($F$3:F$44,'TABLE DE VALEURS'!$A$1:$B$132)</f>
        <v>103</v>
      </c>
      <c r="H30" s="13" t="s">
        <v>23</v>
      </c>
      <c r="I30" s="13">
        <f>LOOKUP(H$3:H$44,'TABLE DE VALEURS'!$A$1:$B$132)</f>
        <v>0</v>
      </c>
      <c r="J30" s="13">
        <f t="shared" si="0"/>
        <v>103</v>
      </c>
      <c r="K30" s="13" t="s">
        <v>23</v>
      </c>
      <c r="L30" s="13">
        <f>LOOKUP(K$3:K$44,'TABLE DE VALEURS'!$A$1:$B$132)</f>
        <v>0</v>
      </c>
      <c r="M30" s="67">
        <v>14</v>
      </c>
      <c r="N30" s="13">
        <f>LOOKUP(M$3:M$44,'TABLE DE VALEURS'!$A$1:$B$132)</f>
        <v>118</v>
      </c>
      <c r="O30" s="67" t="s">
        <v>23</v>
      </c>
      <c r="P30" s="13">
        <f>LOOKUP(O$3:O$44,'TABLE DE VALEURS'!$A$1:$B$132)</f>
        <v>0</v>
      </c>
      <c r="Q30" s="67" t="s">
        <v>23</v>
      </c>
      <c r="R30" s="13">
        <f>LOOKUP(Q$3:Q$44,'TABLE DE VALEURS'!$A$1:$B$132)</f>
        <v>0</v>
      </c>
      <c r="S30" s="9">
        <f t="shared" si="1"/>
        <v>118</v>
      </c>
      <c r="T30" s="14">
        <f t="shared" si="2"/>
        <v>221</v>
      </c>
      <c r="U30" s="55">
        <f t="shared" si="3"/>
        <v>28</v>
      </c>
    </row>
    <row r="31" spans="1:21" ht="14.25" customHeight="1" x14ac:dyDescent="0.2">
      <c r="A31" s="10" t="s">
        <v>318</v>
      </c>
      <c r="B31" s="10" t="s">
        <v>319</v>
      </c>
      <c r="C31" s="10" t="s">
        <v>48</v>
      </c>
      <c r="D31" s="11" t="s">
        <v>27</v>
      </c>
      <c r="E31" s="11" t="s">
        <v>151</v>
      </c>
      <c r="F31" s="13" t="s">
        <v>23</v>
      </c>
      <c r="G31" s="13">
        <f>LOOKUP($F$3:F$44,'TABLE DE VALEURS'!$A$1:$B$132)</f>
        <v>0</v>
      </c>
      <c r="H31" s="13">
        <v>20</v>
      </c>
      <c r="I31" s="13">
        <f>LOOKUP(H$3:H$44,'TABLE DE VALEURS'!$A$1:$B$132)</f>
        <v>112</v>
      </c>
      <c r="J31" s="13">
        <f t="shared" si="0"/>
        <v>112</v>
      </c>
      <c r="K31" s="13" t="s">
        <v>23</v>
      </c>
      <c r="L31" s="13">
        <f>LOOKUP(K$3:K$44,'TABLE DE VALEURS'!$A$1:$B$132)</f>
        <v>0</v>
      </c>
      <c r="M31" s="13" t="s">
        <v>23</v>
      </c>
      <c r="N31" s="13">
        <f>LOOKUP(M$3:M$44,'TABLE DE VALEURS'!$A$1:$B$132)</f>
        <v>0</v>
      </c>
      <c r="O31" s="13" t="s">
        <v>23</v>
      </c>
      <c r="P31" s="13">
        <f>LOOKUP(O$3:O$44,'TABLE DE VALEURS'!$A$1:$B$132)</f>
        <v>0</v>
      </c>
      <c r="Q31" s="13">
        <v>31</v>
      </c>
      <c r="R31" s="13">
        <f>LOOKUP(Q$3:Q$44,'TABLE DE VALEURS'!$A$1:$B$132)</f>
        <v>101</v>
      </c>
      <c r="S31" s="9">
        <f t="shared" si="1"/>
        <v>101</v>
      </c>
      <c r="T31" s="14">
        <f t="shared" si="2"/>
        <v>213</v>
      </c>
      <c r="U31" s="55">
        <f t="shared" si="3"/>
        <v>29</v>
      </c>
    </row>
    <row r="32" spans="1:21" ht="14.25" customHeight="1" x14ac:dyDescent="0.2">
      <c r="A32" s="10" t="s">
        <v>323</v>
      </c>
      <c r="B32" s="10" t="s">
        <v>170</v>
      </c>
      <c r="C32" s="10" t="s">
        <v>324</v>
      </c>
      <c r="D32" s="11" t="s">
        <v>27</v>
      </c>
      <c r="E32" s="11" t="s">
        <v>151</v>
      </c>
      <c r="F32" s="13" t="s">
        <v>23</v>
      </c>
      <c r="G32" s="13">
        <f>LOOKUP($F$3:F$44,'TABLE DE VALEURS'!$A$1:$B$132)</f>
        <v>0</v>
      </c>
      <c r="H32" s="13" t="s">
        <v>23</v>
      </c>
      <c r="I32" s="13">
        <f>LOOKUP(H$3:H$44,'TABLE DE VALEURS'!$A$1:$B$132)</f>
        <v>0</v>
      </c>
      <c r="J32" s="13">
        <f t="shared" si="0"/>
        <v>0</v>
      </c>
      <c r="K32" s="13">
        <v>26</v>
      </c>
      <c r="L32" s="13">
        <f>LOOKUP(K$3:K$44,'TABLE DE VALEURS'!$A$1:$B$132)</f>
        <v>106</v>
      </c>
      <c r="M32" s="13" t="s">
        <v>23</v>
      </c>
      <c r="N32" s="13">
        <f>LOOKUP(M$3:M$44,'TABLE DE VALEURS'!$A$1:$B$132)</f>
        <v>0</v>
      </c>
      <c r="O32" s="13" t="s">
        <v>23</v>
      </c>
      <c r="P32" s="13">
        <f>LOOKUP(O$3:O$44,'TABLE DE VALEURS'!$A$1:$B$132)</f>
        <v>0</v>
      </c>
      <c r="Q32" s="13" t="s">
        <v>23</v>
      </c>
      <c r="R32" s="13">
        <f>LOOKUP(Q$3:Q$44,'TABLE DE VALEURS'!$A$1:$B$132)</f>
        <v>0</v>
      </c>
      <c r="S32" s="9">
        <f t="shared" si="1"/>
        <v>0</v>
      </c>
      <c r="T32" s="14">
        <f t="shared" si="2"/>
        <v>212</v>
      </c>
      <c r="U32" s="55">
        <f t="shared" si="3"/>
        <v>30</v>
      </c>
    </row>
    <row r="33" spans="1:21" ht="14.25" customHeight="1" x14ac:dyDescent="0.2">
      <c r="A33" s="10" t="s">
        <v>329</v>
      </c>
      <c r="B33" s="10" t="s">
        <v>330</v>
      </c>
      <c r="C33" s="10" t="s">
        <v>33</v>
      </c>
      <c r="D33" s="11" t="s">
        <v>27</v>
      </c>
      <c r="E33" s="11" t="s">
        <v>151</v>
      </c>
      <c r="F33" s="13" t="s">
        <v>23</v>
      </c>
      <c r="G33" s="13">
        <f>LOOKUP($F$3:F$44,'TABLE DE VALEURS'!$A$1:$B$132)</f>
        <v>0</v>
      </c>
      <c r="H33" s="13" t="s">
        <v>23</v>
      </c>
      <c r="I33" s="13">
        <f>LOOKUP(H$3:H$44,'TABLE DE VALEURS'!$A$1:$B$132)</f>
        <v>0</v>
      </c>
      <c r="J33" s="13">
        <f t="shared" si="0"/>
        <v>0</v>
      </c>
      <c r="K33" s="13">
        <v>36</v>
      </c>
      <c r="L33" s="13">
        <f>LOOKUP(K$3:K$44,'TABLE DE VALEURS'!$A$1:$B$132)</f>
        <v>96</v>
      </c>
      <c r="M33" s="13" t="s">
        <v>23</v>
      </c>
      <c r="N33" s="13">
        <f>LOOKUP(M$3:M$44,'TABLE DE VALEURS'!$A$1:$B$132)</f>
        <v>0</v>
      </c>
      <c r="O33" s="13" t="s">
        <v>23</v>
      </c>
      <c r="P33" s="13">
        <f>LOOKUP(O$3:O$44,'TABLE DE VALEURS'!$A$1:$B$132)</f>
        <v>0</v>
      </c>
      <c r="Q33" s="13" t="s">
        <v>23</v>
      </c>
      <c r="R33" s="13">
        <f>LOOKUP(Q$3:Q$44,'TABLE DE VALEURS'!$A$1:$B$132)</f>
        <v>0</v>
      </c>
      <c r="S33" s="9">
        <f t="shared" si="1"/>
        <v>0</v>
      </c>
      <c r="T33" s="14">
        <f t="shared" si="2"/>
        <v>192</v>
      </c>
      <c r="U33" s="55">
        <f t="shared" si="3"/>
        <v>31</v>
      </c>
    </row>
    <row r="34" spans="1:21" ht="14.25" customHeight="1" x14ac:dyDescent="0.2">
      <c r="A34" s="10" t="s">
        <v>334</v>
      </c>
      <c r="B34" s="10" t="s">
        <v>335</v>
      </c>
      <c r="C34" s="10" t="s">
        <v>204</v>
      </c>
      <c r="D34" s="11" t="s">
        <v>27</v>
      </c>
      <c r="E34" s="11" t="s">
        <v>151</v>
      </c>
      <c r="F34" s="13">
        <v>12</v>
      </c>
      <c r="G34" s="13">
        <f>LOOKUP($F$3:F$44,'TABLE DE VALEURS'!$A$1:$B$132)</f>
        <v>122</v>
      </c>
      <c r="H34" s="13">
        <v>10</v>
      </c>
      <c r="I34" s="13">
        <f>LOOKUP(H$3:H$44,'TABLE DE VALEURS'!$A$1:$B$132)</f>
        <v>126</v>
      </c>
      <c r="J34" s="13">
        <f t="shared" si="0"/>
        <v>126</v>
      </c>
      <c r="K34" s="13" t="s">
        <v>23</v>
      </c>
      <c r="L34" s="13">
        <f>LOOKUP(K$3:K$44,'TABLE DE VALEURS'!$A$1:$B$132)</f>
        <v>0</v>
      </c>
      <c r="M34" s="67" t="s">
        <v>23</v>
      </c>
      <c r="N34" s="13">
        <f>LOOKUP(M$3:M$44,'TABLE DE VALEURS'!$A$1:$B$132)</f>
        <v>0</v>
      </c>
      <c r="O34" s="67" t="s">
        <v>23</v>
      </c>
      <c r="P34" s="13">
        <f>LOOKUP(O$3:O$44,'TABLE DE VALEURS'!$A$1:$B$132)</f>
        <v>0</v>
      </c>
      <c r="Q34" s="67" t="s">
        <v>23</v>
      </c>
      <c r="R34" s="13">
        <f>LOOKUP(Q$3:Q$44,'TABLE DE VALEURS'!$A$1:$B$132)</f>
        <v>0</v>
      </c>
      <c r="S34" s="9">
        <f t="shared" si="1"/>
        <v>0</v>
      </c>
      <c r="T34" s="14">
        <f t="shared" si="2"/>
        <v>126</v>
      </c>
      <c r="U34" s="16">
        <f t="shared" si="3"/>
        <v>32</v>
      </c>
    </row>
    <row r="35" spans="1:21" ht="14.25" customHeight="1" x14ac:dyDescent="0.2">
      <c r="A35" s="10" t="s">
        <v>340</v>
      </c>
      <c r="B35" s="10" t="s">
        <v>341</v>
      </c>
      <c r="C35" s="10" t="s">
        <v>48</v>
      </c>
      <c r="D35" s="11" t="s">
        <v>27</v>
      </c>
      <c r="E35" s="11" t="s">
        <v>151</v>
      </c>
      <c r="F35" s="13">
        <v>16</v>
      </c>
      <c r="G35" s="13">
        <f>LOOKUP($F$3:F$44,'TABLE DE VALEURS'!$A$1:$B$132)</f>
        <v>116</v>
      </c>
      <c r="H35" s="13">
        <v>15</v>
      </c>
      <c r="I35" s="13">
        <f>LOOKUP(H$3:H$44,'TABLE DE VALEURS'!$A$1:$B$132)</f>
        <v>117</v>
      </c>
      <c r="J35" s="13">
        <f t="shared" si="0"/>
        <v>117</v>
      </c>
      <c r="K35" s="13" t="s">
        <v>23</v>
      </c>
      <c r="L35" s="13">
        <f>LOOKUP(K$3:K$44,'TABLE DE VALEURS'!$A$1:$B$132)</f>
        <v>0</v>
      </c>
      <c r="M35" s="9" t="s">
        <v>23</v>
      </c>
      <c r="N35" s="13">
        <f>LOOKUP(M$3:M$44,'TABLE DE VALEURS'!$A$1:$B$132)</f>
        <v>0</v>
      </c>
      <c r="O35" s="9" t="s">
        <v>23</v>
      </c>
      <c r="P35" s="13">
        <f>LOOKUP(O$3:O$44,'TABLE DE VALEURS'!$A$1:$B$132)</f>
        <v>0</v>
      </c>
      <c r="Q35" s="9" t="s">
        <v>23</v>
      </c>
      <c r="R35" s="13">
        <f>LOOKUP(Q$3:Q$44,'TABLE DE VALEURS'!$A$1:$B$132)</f>
        <v>0</v>
      </c>
      <c r="S35" s="9">
        <f t="shared" si="1"/>
        <v>0</v>
      </c>
      <c r="T35" s="14">
        <f t="shared" si="2"/>
        <v>117</v>
      </c>
      <c r="U35" s="55">
        <f t="shared" si="3"/>
        <v>33</v>
      </c>
    </row>
    <row r="36" spans="1:21" ht="14.25" customHeight="1" x14ac:dyDescent="0.2">
      <c r="A36" s="13" t="s">
        <v>345</v>
      </c>
      <c r="B36" s="13" t="s">
        <v>304</v>
      </c>
      <c r="C36" s="10" t="s">
        <v>60</v>
      </c>
      <c r="D36" s="11" t="s">
        <v>27</v>
      </c>
      <c r="E36" s="10" t="s">
        <v>270</v>
      </c>
      <c r="F36" s="13" t="s">
        <v>23</v>
      </c>
      <c r="G36" s="13">
        <f>LOOKUP($F$3:F$44,'TABLE DE VALEURS'!$A$1:$B$132)</f>
        <v>0</v>
      </c>
      <c r="H36" s="13">
        <v>18</v>
      </c>
      <c r="I36" s="13">
        <f>LOOKUP(H$3:H$44,'TABLE DE VALEURS'!$A$1:$B$132)</f>
        <v>114</v>
      </c>
      <c r="J36" s="13">
        <f t="shared" si="0"/>
        <v>114</v>
      </c>
      <c r="K36" s="13" t="s">
        <v>23</v>
      </c>
      <c r="L36" s="13">
        <f>LOOKUP(K$3:K$44,'TABLE DE VALEURS'!$A$1:$B$132)</f>
        <v>0</v>
      </c>
      <c r="M36" s="13" t="s">
        <v>23</v>
      </c>
      <c r="N36" s="13">
        <f>LOOKUP(M$3:M$44,'TABLE DE VALEURS'!$A$1:$B$132)</f>
        <v>0</v>
      </c>
      <c r="O36" s="13" t="s">
        <v>23</v>
      </c>
      <c r="P36" s="13">
        <f>LOOKUP(O$3:O$44,'TABLE DE VALEURS'!$A$1:$B$132)</f>
        <v>0</v>
      </c>
      <c r="Q36" s="13" t="s">
        <v>23</v>
      </c>
      <c r="R36" s="13">
        <f>LOOKUP(Q$3:Q$44,'TABLE DE VALEURS'!$A$1:$B$132)</f>
        <v>0</v>
      </c>
      <c r="S36" s="9">
        <f t="shared" si="1"/>
        <v>0</v>
      </c>
      <c r="T36" s="14">
        <f t="shared" si="2"/>
        <v>114</v>
      </c>
      <c r="U36" s="55">
        <f t="shared" si="3"/>
        <v>34</v>
      </c>
    </row>
    <row r="37" spans="1:21" ht="14.25" customHeight="1" x14ac:dyDescent="0.2">
      <c r="A37" s="13" t="s">
        <v>351</v>
      </c>
      <c r="B37" s="13" t="s">
        <v>352</v>
      </c>
      <c r="C37" s="10" t="s">
        <v>60</v>
      </c>
      <c r="D37" s="11" t="s">
        <v>27</v>
      </c>
      <c r="E37" s="10" t="s">
        <v>270</v>
      </c>
      <c r="F37" s="13" t="s">
        <v>23</v>
      </c>
      <c r="G37" s="13">
        <f>LOOKUP($F$3:F$44,'TABLE DE VALEURS'!$A$1:$B$132)</f>
        <v>0</v>
      </c>
      <c r="H37" s="13">
        <v>21</v>
      </c>
      <c r="I37" s="13">
        <f>LOOKUP(H$3:H$44,'TABLE DE VALEURS'!$A$1:$B$132)</f>
        <v>111</v>
      </c>
      <c r="J37" s="13">
        <f t="shared" si="0"/>
        <v>111</v>
      </c>
      <c r="K37" s="13" t="s">
        <v>23</v>
      </c>
      <c r="L37" s="13">
        <f>LOOKUP(K$3:K$44,'TABLE DE VALEURS'!$A$1:$B$132)</f>
        <v>0</v>
      </c>
      <c r="M37" s="13" t="s">
        <v>23</v>
      </c>
      <c r="N37" s="13">
        <f>LOOKUP(M$3:M$44,'TABLE DE VALEURS'!$A$1:$B$132)</f>
        <v>0</v>
      </c>
      <c r="O37" s="13" t="s">
        <v>23</v>
      </c>
      <c r="P37" s="13">
        <f>LOOKUP(O$3:O$44,'TABLE DE VALEURS'!$A$1:$B$132)</f>
        <v>0</v>
      </c>
      <c r="Q37" s="13" t="s">
        <v>23</v>
      </c>
      <c r="R37" s="13">
        <f>LOOKUP(Q$3:Q$44,'TABLE DE VALEURS'!$A$1:$B$132)</f>
        <v>0</v>
      </c>
      <c r="S37" s="9">
        <f t="shared" si="1"/>
        <v>0</v>
      </c>
      <c r="T37" s="14">
        <f t="shared" si="2"/>
        <v>111</v>
      </c>
      <c r="U37" s="55">
        <f t="shared" si="3"/>
        <v>35</v>
      </c>
    </row>
    <row r="38" spans="1:21" ht="14.25" customHeight="1" x14ac:dyDescent="0.2">
      <c r="A38" s="10" t="s">
        <v>68</v>
      </c>
      <c r="B38" s="10" t="s">
        <v>354</v>
      </c>
      <c r="C38" s="10" t="s">
        <v>204</v>
      </c>
      <c r="D38" s="10" t="s">
        <v>27</v>
      </c>
      <c r="E38" s="10" t="s">
        <v>151</v>
      </c>
      <c r="F38" s="13" t="s">
        <v>23</v>
      </c>
      <c r="G38" s="13">
        <f>LOOKUP($F$3:F$44,'TABLE DE VALEURS'!$A$1:$B$132)</f>
        <v>0</v>
      </c>
      <c r="H38" s="13">
        <v>23</v>
      </c>
      <c r="I38" s="13">
        <f>LOOKUP(H$3:H$44,'TABLE DE VALEURS'!$A$1:$B$132)</f>
        <v>109</v>
      </c>
      <c r="J38" s="13">
        <f t="shared" si="0"/>
        <v>109</v>
      </c>
      <c r="K38" s="13" t="s">
        <v>23</v>
      </c>
      <c r="L38" s="13">
        <f>LOOKUP(K$3:K$44,'TABLE DE VALEURS'!$A$1:$B$132)</f>
        <v>0</v>
      </c>
      <c r="M38" s="13" t="s">
        <v>23</v>
      </c>
      <c r="N38" s="13">
        <f>LOOKUP(M$3:M$44,'TABLE DE VALEURS'!$A$1:$B$132)</f>
        <v>0</v>
      </c>
      <c r="O38" s="13" t="s">
        <v>23</v>
      </c>
      <c r="P38" s="13">
        <f>LOOKUP(O$3:O$44,'TABLE DE VALEURS'!$A$1:$B$132)</f>
        <v>0</v>
      </c>
      <c r="Q38" s="13" t="s">
        <v>23</v>
      </c>
      <c r="R38" s="13">
        <f>LOOKUP(Q$3:Q$44,'TABLE DE VALEURS'!$A$1:$B$132)</f>
        <v>0</v>
      </c>
      <c r="S38" s="9">
        <f t="shared" si="1"/>
        <v>0</v>
      </c>
      <c r="T38" s="14">
        <f t="shared" si="2"/>
        <v>109</v>
      </c>
      <c r="U38" s="16">
        <f t="shared" si="3"/>
        <v>36</v>
      </c>
    </row>
    <row r="39" spans="1:21" ht="14.25" customHeight="1" x14ac:dyDescent="0.2">
      <c r="A39" s="10" t="s">
        <v>357</v>
      </c>
      <c r="B39" s="10" t="s">
        <v>358</v>
      </c>
      <c r="C39" s="10" t="s">
        <v>48</v>
      </c>
      <c r="D39" s="11" t="s">
        <v>27</v>
      </c>
      <c r="E39" s="11" t="s">
        <v>151</v>
      </c>
      <c r="F39" s="13">
        <v>32</v>
      </c>
      <c r="G39" s="13">
        <f>LOOKUP($F$3:F$44,'TABLE DE VALEURS'!$A$1:$B$132)</f>
        <v>100</v>
      </c>
      <c r="H39" s="13">
        <v>25</v>
      </c>
      <c r="I39" s="13">
        <f>LOOKUP(H$3:H$44,'TABLE DE VALEURS'!$A$1:$B$132)</f>
        <v>107</v>
      </c>
      <c r="J39" s="13">
        <f t="shared" si="0"/>
        <v>107</v>
      </c>
      <c r="K39" s="13" t="s">
        <v>23</v>
      </c>
      <c r="L39" s="13">
        <f>LOOKUP(K$3:K$44,'TABLE DE VALEURS'!$A$1:$B$132)</f>
        <v>0</v>
      </c>
      <c r="M39" s="67" t="s">
        <v>23</v>
      </c>
      <c r="N39" s="13">
        <f>LOOKUP(M$3:M$44,'TABLE DE VALEURS'!$A$1:$B$132)</f>
        <v>0</v>
      </c>
      <c r="O39" s="67" t="s">
        <v>23</v>
      </c>
      <c r="P39" s="13">
        <f>LOOKUP(O$3:O$44,'TABLE DE VALEURS'!$A$1:$B$132)</f>
        <v>0</v>
      </c>
      <c r="Q39" s="67" t="s">
        <v>23</v>
      </c>
      <c r="R39" s="13">
        <f>LOOKUP(Q$3:Q$44,'TABLE DE VALEURS'!$A$1:$B$132)</f>
        <v>0</v>
      </c>
      <c r="S39" s="9">
        <f t="shared" si="1"/>
        <v>0</v>
      </c>
      <c r="T39" s="14">
        <f t="shared" si="2"/>
        <v>107</v>
      </c>
      <c r="U39" s="55">
        <f t="shared" si="3"/>
        <v>37</v>
      </c>
    </row>
    <row r="40" spans="1:21" ht="14.25" customHeight="1" x14ac:dyDescent="0.2">
      <c r="A40" s="10" t="s">
        <v>359</v>
      </c>
      <c r="B40" s="10" t="s">
        <v>360</v>
      </c>
      <c r="C40" s="10" t="s">
        <v>33</v>
      </c>
      <c r="D40" s="10" t="s">
        <v>27</v>
      </c>
      <c r="E40" s="10" t="s">
        <v>151</v>
      </c>
      <c r="F40" s="13" t="s">
        <v>23</v>
      </c>
      <c r="G40" s="13">
        <f>LOOKUP($F$3:F$44,'TABLE DE VALEURS'!$A$1:$B$132)</f>
        <v>0</v>
      </c>
      <c r="H40" s="13" t="s">
        <v>23</v>
      </c>
      <c r="I40" s="13">
        <f>LOOKUP(H$3:H$44,'TABLE DE VALEURS'!$A$1:$B$132)</f>
        <v>0</v>
      </c>
      <c r="J40" s="13">
        <f t="shared" si="0"/>
        <v>0</v>
      </c>
      <c r="K40" s="13" t="s">
        <v>23</v>
      </c>
      <c r="L40" s="13">
        <f>LOOKUP(K$3:K$44,'TABLE DE VALEURS'!$A$1:$B$132)</f>
        <v>0</v>
      </c>
      <c r="M40" s="67" t="s">
        <v>23</v>
      </c>
      <c r="N40" s="13">
        <f>LOOKUP(M$3:M$44,'TABLE DE VALEURS'!$A$1:$B$132)</f>
        <v>0</v>
      </c>
      <c r="O40" s="67" t="s">
        <v>23</v>
      </c>
      <c r="P40" s="13">
        <f>LOOKUP(O$3:O$44,'TABLE DE VALEURS'!$A$1:$B$132)</f>
        <v>0</v>
      </c>
      <c r="Q40" s="67" t="s">
        <v>23</v>
      </c>
      <c r="R40" s="13">
        <f>LOOKUP(Q$3:Q$44,'TABLE DE VALEURS'!$A$1:$B$132)</f>
        <v>0</v>
      </c>
      <c r="S40" s="9">
        <f t="shared" si="1"/>
        <v>0</v>
      </c>
      <c r="T40" s="14">
        <f t="shared" si="2"/>
        <v>0</v>
      </c>
      <c r="U40" s="16">
        <f t="shared" si="3"/>
        <v>38</v>
      </c>
    </row>
    <row r="41" spans="1:21" ht="14.25" customHeight="1" x14ac:dyDescent="0.2">
      <c r="A41" s="10" t="s">
        <v>363</v>
      </c>
      <c r="B41" s="10" t="s">
        <v>364</v>
      </c>
      <c r="C41" s="10" t="s">
        <v>33</v>
      </c>
      <c r="D41" s="10" t="s">
        <v>27</v>
      </c>
      <c r="E41" s="10" t="s">
        <v>151</v>
      </c>
      <c r="F41" s="13" t="s">
        <v>23</v>
      </c>
      <c r="G41" s="13">
        <f>LOOKUP($F$3:F$44,'TABLE DE VALEURS'!$A$1:$B$132)</f>
        <v>0</v>
      </c>
      <c r="H41" s="13" t="s">
        <v>23</v>
      </c>
      <c r="I41" s="13">
        <f>LOOKUP(H$3:H$44,'TABLE DE VALEURS'!$A$1:$B$132)</f>
        <v>0</v>
      </c>
      <c r="J41" s="13">
        <f t="shared" si="0"/>
        <v>0</v>
      </c>
      <c r="K41" s="13" t="s">
        <v>23</v>
      </c>
      <c r="L41" s="13">
        <f>LOOKUP(K$3:K$44,'TABLE DE VALEURS'!$A$1:$B$132)</f>
        <v>0</v>
      </c>
      <c r="M41" s="13" t="s">
        <v>23</v>
      </c>
      <c r="N41" s="13">
        <f>LOOKUP(M$3:M$44,'TABLE DE VALEURS'!$A$1:$B$132)</f>
        <v>0</v>
      </c>
      <c r="O41" s="13" t="s">
        <v>23</v>
      </c>
      <c r="P41" s="13">
        <f>LOOKUP(O$3:O$44,'TABLE DE VALEURS'!$A$1:$B$132)</f>
        <v>0</v>
      </c>
      <c r="Q41" s="13" t="s">
        <v>23</v>
      </c>
      <c r="R41" s="13">
        <f>LOOKUP(Q$3:Q$44,'TABLE DE VALEURS'!$A$1:$B$132)</f>
        <v>0</v>
      </c>
      <c r="S41" s="9">
        <f t="shared" si="1"/>
        <v>0</v>
      </c>
      <c r="T41" s="14">
        <f t="shared" si="2"/>
        <v>0</v>
      </c>
      <c r="U41" s="16">
        <f t="shared" si="3"/>
        <v>38</v>
      </c>
    </row>
    <row r="42" spans="1:21" ht="14.25" customHeight="1" x14ac:dyDescent="0.2">
      <c r="A42" s="10" t="s">
        <v>365</v>
      </c>
      <c r="B42" s="10" t="s">
        <v>143</v>
      </c>
      <c r="C42" s="10" t="s">
        <v>204</v>
      </c>
      <c r="D42" s="10" t="s">
        <v>27</v>
      </c>
      <c r="E42" s="10" t="s">
        <v>151</v>
      </c>
      <c r="F42" s="13" t="s">
        <v>23</v>
      </c>
      <c r="G42" s="13">
        <f>LOOKUP($F$3:F$44,'TABLE DE VALEURS'!$A$1:$B$132)</f>
        <v>0</v>
      </c>
      <c r="H42" s="13" t="s">
        <v>23</v>
      </c>
      <c r="I42" s="13">
        <f>LOOKUP(H$3:H$44,'TABLE DE VALEURS'!$A$1:$B$132)</f>
        <v>0</v>
      </c>
      <c r="J42" s="13">
        <f t="shared" si="0"/>
        <v>0</v>
      </c>
      <c r="K42" s="13" t="s">
        <v>23</v>
      </c>
      <c r="L42" s="13">
        <f>LOOKUP(K$3:K$44,'TABLE DE VALEURS'!$A$1:$B$132)</f>
        <v>0</v>
      </c>
      <c r="M42" s="13" t="s">
        <v>23</v>
      </c>
      <c r="N42" s="13">
        <f>LOOKUP(M$3:M$44,'TABLE DE VALEURS'!$A$1:$B$132)</f>
        <v>0</v>
      </c>
      <c r="O42" s="13" t="s">
        <v>23</v>
      </c>
      <c r="P42" s="13">
        <f>LOOKUP(O$3:O$44,'TABLE DE VALEURS'!$A$1:$B$132)</f>
        <v>0</v>
      </c>
      <c r="Q42" s="13" t="s">
        <v>23</v>
      </c>
      <c r="R42" s="13">
        <f>LOOKUP(Q$3:Q$44,'TABLE DE VALEURS'!$A$1:$B$132)</f>
        <v>0</v>
      </c>
      <c r="S42" s="9">
        <f t="shared" si="1"/>
        <v>0</v>
      </c>
      <c r="T42" s="14">
        <f t="shared" si="2"/>
        <v>0</v>
      </c>
      <c r="U42" s="16">
        <f t="shared" si="3"/>
        <v>38</v>
      </c>
    </row>
    <row r="43" spans="1:21" ht="14.25" customHeight="1" x14ac:dyDescent="0.2">
      <c r="A43" s="10" t="s">
        <v>366</v>
      </c>
      <c r="B43" s="10" t="s">
        <v>367</v>
      </c>
      <c r="C43" s="10" t="s">
        <v>235</v>
      </c>
      <c r="D43" s="11" t="s">
        <v>27</v>
      </c>
      <c r="E43" s="11" t="s">
        <v>151</v>
      </c>
      <c r="F43" s="13" t="s">
        <v>23</v>
      </c>
      <c r="G43" s="13">
        <f>LOOKUP($F$3:F$44,'TABLE DE VALEURS'!$A$1:$B$132)</f>
        <v>0</v>
      </c>
      <c r="H43" s="13" t="s">
        <v>23</v>
      </c>
      <c r="I43" s="13">
        <f>LOOKUP(H$3:H$44,'TABLE DE VALEURS'!$A$1:$B$132)</f>
        <v>0</v>
      </c>
      <c r="J43" s="13">
        <f t="shared" si="0"/>
        <v>0</v>
      </c>
      <c r="K43" s="13" t="s">
        <v>23</v>
      </c>
      <c r="L43" s="13">
        <f>LOOKUP(K$3:K$44,'TABLE DE VALEURS'!$A$1:$B$132)</f>
        <v>0</v>
      </c>
      <c r="M43" s="13" t="s">
        <v>23</v>
      </c>
      <c r="N43" s="13">
        <f>LOOKUP(M$3:M$44,'TABLE DE VALEURS'!$A$1:$B$132)</f>
        <v>0</v>
      </c>
      <c r="O43" s="13" t="s">
        <v>23</v>
      </c>
      <c r="P43" s="13">
        <f>LOOKUP(O$3:O$44,'TABLE DE VALEURS'!$A$1:$B$132)</f>
        <v>0</v>
      </c>
      <c r="Q43" s="13" t="s">
        <v>23</v>
      </c>
      <c r="R43" s="13">
        <f>LOOKUP(Q$3:Q$44,'TABLE DE VALEURS'!$A$1:$B$132)</f>
        <v>0</v>
      </c>
      <c r="S43" s="9">
        <f t="shared" si="1"/>
        <v>0</v>
      </c>
      <c r="T43" s="14">
        <f t="shared" si="2"/>
        <v>0</v>
      </c>
      <c r="U43" s="55">
        <f t="shared" si="3"/>
        <v>38</v>
      </c>
    </row>
    <row r="44" spans="1:21" ht="14.25" customHeight="1" thickBot="1" x14ac:dyDescent="0.25">
      <c r="A44" s="13" t="s">
        <v>368</v>
      </c>
      <c r="B44" s="13" t="s">
        <v>369</v>
      </c>
      <c r="C44" s="10" t="s">
        <v>60</v>
      </c>
      <c r="D44" s="11" t="s">
        <v>27</v>
      </c>
      <c r="E44" s="10" t="s">
        <v>270</v>
      </c>
      <c r="F44" s="13" t="s">
        <v>23</v>
      </c>
      <c r="G44" s="13">
        <f>LOOKUP($F$3:F$44,'TABLE DE VALEURS'!$A$1:$B$132)</f>
        <v>0</v>
      </c>
      <c r="H44" s="13" t="s">
        <v>23</v>
      </c>
      <c r="I44" s="13">
        <f>LOOKUP(H$3:H$44,'TABLE DE VALEURS'!$A$1:$B$132)</f>
        <v>0</v>
      </c>
      <c r="J44" s="13">
        <f t="shared" si="0"/>
        <v>0</v>
      </c>
      <c r="K44" s="13" t="s">
        <v>23</v>
      </c>
      <c r="L44" s="13">
        <f>LOOKUP(K$3:K$44,'TABLE DE VALEURS'!$A$1:$B$132)</f>
        <v>0</v>
      </c>
      <c r="M44" s="13" t="s">
        <v>23</v>
      </c>
      <c r="N44" s="13">
        <f>LOOKUP(M$3:M$44,'TABLE DE VALEURS'!$A$1:$B$132)</f>
        <v>0</v>
      </c>
      <c r="O44" s="13" t="s">
        <v>23</v>
      </c>
      <c r="P44" s="13">
        <f>LOOKUP(O$3:O$44,'TABLE DE VALEURS'!$A$1:$B$132)</f>
        <v>0</v>
      </c>
      <c r="Q44" s="13" t="s">
        <v>23</v>
      </c>
      <c r="R44" s="13">
        <f>LOOKUP(Q$3:Q$44,'TABLE DE VALEURS'!$A$1:$B$132)</f>
        <v>0</v>
      </c>
      <c r="S44" s="9">
        <f t="shared" si="1"/>
        <v>0</v>
      </c>
      <c r="T44" s="14">
        <f t="shared" si="2"/>
        <v>0</v>
      </c>
      <c r="U44" s="55">
        <f t="shared" si="3"/>
        <v>38</v>
      </c>
    </row>
  </sheetData>
  <mergeCells count="13">
    <mergeCell ref="B1:B2"/>
    <mergeCell ref="C1:C2"/>
    <mergeCell ref="A1:A2"/>
    <mergeCell ref="M1:N1"/>
    <mergeCell ref="O1:P1"/>
    <mergeCell ref="K1:L1"/>
    <mergeCell ref="D1:D2"/>
    <mergeCell ref="U1:U2"/>
    <mergeCell ref="T1:T2"/>
    <mergeCell ref="H1:I1"/>
    <mergeCell ref="F1:G1"/>
    <mergeCell ref="E1:E2"/>
    <mergeCell ref="Q1:R1"/>
  </mergeCells>
  <dataValidations count="1">
    <dataValidation type="list" allowBlank="1" showErrorMessage="1" sqref="C1" xr:uid="{00000000-0002-0000-0400-000000000000}">
      <formula1>clubs</formula1>
    </dataValidation>
  </dataValidations>
  <pageMargins left="0.7" right="0.7" top="0.75" bottom="0.75" header="0" footer="0"/>
  <pageSetup scale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U27"/>
  <sheetViews>
    <sheetView workbookViewId="0">
      <selection sqref="A1:A2"/>
    </sheetView>
  </sheetViews>
  <sheetFormatPr baseColWidth="10" defaultColWidth="14.5" defaultRowHeight="15" customHeight="1" x14ac:dyDescent="0.2"/>
  <cols>
    <col min="1" max="1" width="17" style="69" customWidth="1"/>
    <col min="2" max="2" width="9" style="69" customWidth="1"/>
    <col min="3" max="3" width="28.1640625" style="69" bestFit="1" customWidth="1"/>
    <col min="4" max="4" width="5.1640625" style="69" customWidth="1"/>
    <col min="5" max="5" width="9.1640625" style="69" customWidth="1"/>
    <col min="6" max="6" width="8.83203125" style="69" customWidth="1"/>
    <col min="7" max="7" width="7.5" style="69" customWidth="1"/>
    <col min="8" max="8" width="8.83203125" style="69" customWidth="1"/>
    <col min="9" max="9" width="7.5" style="69" customWidth="1"/>
    <col min="10" max="10" width="9.6640625" style="69" customWidth="1"/>
    <col min="11" max="11" width="6.33203125" style="69" customWidth="1"/>
    <col min="12" max="12" width="6.83203125" style="69" customWidth="1"/>
    <col min="13" max="13" width="6.33203125" style="69" customWidth="1"/>
    <col min="14" max="14" width="6.83203125" style="69" customWidth="1"/>
    <col min="15" max="15" width="6.33203125" style="69" customWidth="1"/>
    <col min="16" max="16" width="6.83203125" style="69" customWidth="1"/>
    <col min="17" max="17" width="6.33203125" style="69" customWidth="1"/>
    <col min="18" max="18" width="6.83203125" style="69" customWidth="1"/>
    <col min="19" max="19" width="10.1640625" style="69" customWidth="1"/>
    <col min="20" max="20" width="6.83203125" style="69" customWidth="1"/>
    <col min="21" max="21" width="12.5" style="69" customWidth="1"/>
    <col min="22" max="16384" width="14.5" style="69"/>
  </cols>
  <sheetData>
    <row r="1" spans="1:21" ht="52.5" customHeight="1" x14ac:dyDescent="0.2">
      <c r="A1" s="80" t="s">
        <v>0</v>
      </c>
      <c r="B1" s="80" t="s">
        <v>1</v>
      </c>
      <c r="C1" s="80" t="s">
        <v>2</v>
      </c>
      <c r="D1" s="80" t="s">
        <v>3</v>
      </c>
      <c r="E1" s="80" t="s">
        <v>4</v>
      </c>
      <c r="F1" s="72" t="s">
        <v>5</v>
      </c>
      <c r="G1" s="73"/>
      <c r="H1" s="72" t="s">
        <v>6</v>
      </c>
      <c r="I1" s="73"/>
      <c r="J1" s="65" t="s">
        <v>7</v>
      </c>
      <c r="K1" s="77" t="s">
        <v>8</v>
      </c>
      <c r="L1" s="78"/>
      <c r="M1" s="72" t="s">
        <v>9</v>
      </c>
      <c r="N1" s="76"/>
      <c r="O1" s="72" t="s">
        <v>10</v>
      </c>
      <c r="P1" s="76"/>
      <c r="Q1" s="72" t="s">
        <v>11</v>
      </c>
      <c r="R1" s="73"/>
      <c r="S1" s="65" t="s">
        <v>12</v>
      </c>
      <c r="T1" s="74" t="s">
        <v>13</v>
      </c>
      <c r="U1" s="74" t="s">
        <v>14</v>
      </c>
    </row>
    <row r="2" spans="1:21" ht="14.25" customHeight="1" x14ac:dyDescent="0.2">
      <c r="A2" s="75"/>
      <c r="B2" s="75"/>
      <c r="C2" s="75"/>
      <c r="D2" s="75"/>
      <c r="E2" s="75"/>
      <c r="F2" s="65" t="s">
        <v>15</v>
      </c>
      <c r="G2" s="65" t="s">
        <v>16</v>
      </c>
      <c r="H2" s="65" t="s">
        <v>15</v>
      </c>
      <c r="I2" s="65" t="s">
        <v>16</v>
      </c>
      <c r="J2" s="65" t="s">
        <v>16</v>
      </c>
      <c r="K2" s="65" t="s">
        <v>15</v>
      </c>
      <c r="L2" s="65" t="s">
        <v>16</v>
      </c>
      <c r="M2" s="65" t="s">
        <v>15</v>
      </c>
      <c r="N2" s="65" t="s">
        <v>16</v>
      </c>
      <c r="O2" s="65" t="s">
        <v>15</v>
      </c>
      <c r="P2" s="65" t="s">
        <v>16</v>
      </c>
      <c r="Q2" s="65" t="s">
        <v>15</v>
      </c>
      <c r="R2" s="65" t="s">
        <v>16</v>
      </c>
      <c r="S2" s="65" t="s">
        <v>17</v>
      </c>
      <c r="T2" s="75"/>
      <c r="U2" s="75"/>
    </row>
    <row r="3" spans="1:21" ht="14.25" customHeight="1" x14ac:dyDescent="0.2">
      <c r="A3" s="10" t="s">
        <v>185</v>
      </c>
      <c r="B3" s="10" t="s">
        <v>186</v>
      </c>
      <c r="C3" s="10" t="s">
        <v>67</v>
      </c>
      <c r="D3" s="11" t="s">
        <v>21</v>
      </c>
      <c r="E3" s="11" t="s">
        <v>187</v>
      </c>
      <c r="F3" s="13" t="s">
        <v>23</v>
      </c>
      <c r="G3" s="13">
        <f>LOOKUP(F$3:F$27,'TABLE DE VALEURS'!$A$1:$B$132)</f>
        <v>0</v>
      </c>
      <c r="H3" s="13">
        <v>1</v>
      </c>
      <c r="I3" s="13">
        <f>LOOKUP(H$3:H$27,'TABLE DE VALEURS'!$A$1:$B$132)</f>
        <v>150</v>
      </c>
      <c r="J3" s="13">
        <f t="shared" ref="J3:J27" si="0">IF(G3&lt;I3,I3,G3)</f>
        <v>150</v>
      </c>
      <c r="K3" s="13">
        <v>5</v>
      </c>
      <c r="L3" s="13">
        <f>LOOKUP(K$3:K$27,'TABLE DE VALEURS'!$A$1:$B$132)</f>
        <v>136</v>
      </c>
      <c r="M3" s="67">
        <v>1</v>
      </c>
      <c r="N3" s="13">
        <f>LOOKUP(M$3:M$27,'TABLE DE VALEURS'!$A$1:$B$132)</f>
        <v>150</v>
      </c>
      <c r="O3" s="67">
        <v>1</v>
      </c>
      <c r="P3" s="13">
        <f>LOOKUP(O$3:O$27,'TABLE DE VALEURS'!$A$1:$B$132)</f>
        <v>150</v>
      </c>
      <c r="Q3" s="67" t="s">
        <v>23</v>
      </c>
      <c r="R3" s="13">
        <f>LOOKUP(Q$3:Q$27,'TABLE DE VALEURS'!$A$1:$B$132)</f>
        <v>0</v>
      </c>
      <c r="S3" s="9">
        <f t="shared" ref="S3:S27" si="1">IF(N3&lt;R3,R3,N3)</f>
        <v>150</v>
      </c>
      <c r="T3" s="14">
        <f t="shared" ref="T3:T27" si="2">(J3+(2*L3)+P3+S3)</f>
        <v>722</v>
      </c>
      <c r="U3" s="16">
        <f t="shared" ref="U3:U27" si="3">RANK($T3,T$3:T$27)</f>
        <v>1</v>
      </c>
    </row>
    <row r="4" spans="1:21" ht="14.25" customHeight="1" x14ac:dyDescent="0.2">
      <c r="A4" s="10" t="s">
        <v>188</v>
      </c>
      <c r="B4" s="10" t="s">
        <v>189</v>
      </c>
      <c r="C4" s="10" t="s">
        <v>190</v>
      </c>
      <c r="D4" s="10" t="s">
        <v>21</v>
      </c>
      <c r="E4" s="10" t="s">
        <v>187</v>
      </c>
      <c r="F4" s="13" t="s">
        <v>23</v>
      </c>
      <c r="G4" s="13">
        <f>LOOKUP(F$3:F$27,'TABLE DE VALEURS'!$A$1:$B$132)</f>
        <v>0</v>
      </c>
      <c r="H4" s="13">
        <v>7</v>
      </c>
      <c r="I4" s="13">
        <f>LOOKUP(H$3:H$27,'TABLE DE VALEURS'!$A$1:$B$132)</f>
        <v>132</v>
      </c>
      <c r="J4" s="13">
        <f t="shared" si="0"/>
        <v>132</v>
      </c>
      <c r="K4" s="13">
        <v>12</v>
      </c>
      <c r="L4" s="13">
        <f>LOOKUP(K$3:K$27,'TABLE DE VALEURS'!$A$1:$B$132)</f>
        <v>122</v>
      </c>
      <c r="M4" s="67" t="s">
        <v>23</v>
      </c>
      <c r="N4" s="13">
        <f>LOOKUP(M$3:M$27,'TABLE DE VALEURS'!$A$1:$B$132)</f>
        <v>0</v>
      </c>
      <c r="O4" s="67">
        <v>2</v>
      </c>
      <c r="P4" s="13">
        <f>LOOKUP(O$3:O$27,'TABLE DE VALEURS'!$A$1:$B$132)</f>
        <v>145</v>
      </c>
      <c r="Q4" s="67">
        <v>1</v>
      </c>
      <c r="R4" s="13">
        <f>LOOKUP(Q$3:Q$27,'TABLE DE VALEURS'!$A$1:$B$132)</f>
        <v>150</v>
      </c>
      <c r="S4" s="9">
        <f t="shared" si="1"/>
        <v>150</v>
      </c>
      <c r="T4" s="14">
        <f t="shared" si="2"/>
        <v>671</v>
      </c>
      <c r="U4" s="16">
        <f t="shared" si="3"/>
        <v>2</v>
      </c>
    </row>
    <row r="5" spans="1:21" ht="14.25" customHeight="1" x14ac:dyDescent="0.2">
      <c r="A5" s="10" t="s">
        <v>123</v>
      </c>
      <c r="B5" s="10" t="s">
        <v>191</v>
      </c>
      <c r="C5" s="10" t="s">
        <v>20</v>
      </c>
      <c r="D5" s="10" t="s">
        <v>21</v>
      </c>
      <c r="E5" s="10" t="s">
        <v>187</v>
      </c>
      <c r="F5" s="13" t="s">
        <v>23</v>
      </c>
      <c r="G5" s="13">
        <f>LOOKUP(F$3:F$27,'TABLE DE VALEURS'!$A$1:$B$132)</f>
        <v>0</v>
      </c>
      <c r="H5" s="13">
        <v>11</v>
      </c>
      <c r="I5" s="13">
        <f>LOOKUP(H$3:H$27,'TABLE DE VALEURS'!$A$1:$B$132)</f>
        <v>124</v>
      </c>
      <c r="J5" s="13">
        <f t="shared" si="0"/>
        <v>124</v>
      </c>
      <c r="K5" s="13">
        <v>26</v>
      </c>
      <c r="L5" s="13">
        <f>LOOKUP(K$3:K$27,'TABLE DE VALEURS'!$A$1:$B$132)</f>
        <v>106</v>
      </c>
      <c r="M5" s="67">
        <v>2</v>
      </c>
      <c r="N5" s="13">
        <f>LOOKUP(M$3:M$27,'TABLE DE VALEURS'!$A$1:$B$132)</f>
        <v>145</v>
      </c>
      <c r="O5" s="67">
        <v>4</v>
      </c>
      <c r="P5" s="13">
        <f>LOOKUP(O$3:O$27,'TABLE DE VALEURS'!$A$1:$B$132)</f>
        <v>138</v>
      </c>
      <c r="Q5" s="67" t="s">
        <v>23</v>
      </c>
      <c r="R5" s="13">
        <f>LOOKUP(Q$3:Q$27,'TABLE DE VALEURS'!$A$1:$B$132)</f>
        <v>0</v>
      </c>
      <c r="S5" s="9">
        <f t="shared" si="1"/>
        <v>145</v>
      </c>
      <c r="T5" s="14">
        <f t="shared" si="2"/>
        <v>619</v>
      </c>
      <c r="U5" s="16">
        <f t="shared" si="3"/>
        <v>3</v>
      </c>
    </row>
    <row r="6" spans="1:21" ht="14.25" customHeight="1" x14ac:dyDescent="0.2">
      <c r="A6" s="10" t="s">
        <v>192</v>
      </c>
      <c r="B6" s="10" t="s">
        <v>193</v>
      </c>
      <c r="C6" s="10" t="s">
        <v>33</v>
      </c>
      <c r="D6" s="10" t="s">
        <v>21</v>
      </c>
      <c r="E6" s="10" t="s">
        <v>187</v>
      </c>
      <c r="F6" s="13">
        <v>4</v>
      </c>
      <c r="G6" s="13">
        <f>LOOKUP(F$3:F$27,'TABLE DE VALEURS'!$A$1:$B$132)</f>
        <v>138</v>
      </c>
      <c r="H6" s="13" t="s">
        <v>23</v>
      </c>
      <c r="I6" s="13">
        <f>LOOKUP(H$3:H$27,'TABLE DE VALEURS'!$A$1:$B$132)</f>
        <v>0</v>
      </c>
      <c r="J6" s="13">
        <f t="shared" si="0"/>
        <v>138</v>
      </c>
      <c r="K6" s="13">
        <v>15</v>
      </c>
      <c r="L6" s="13">
        <f>LOOKUP(K$3:K$27,'TABLE DE VALEURS'!$A$1:$B$132)</f>
        <v>117</v>
      </c>
      <c r="M6" s="9">
        <v>3</v>
      </c>
      <c r="N6" s="13">
        <f>LOOKUP(M$3:M$27,'TABLE DE VALEURS'!$A$1:$B$132)</f>
        <v>141</v>
      </c>
      <c r="O6" s="9" t="s">
        <v>23</v>
      </c>
      <c r="P6" s="13">
        <f>LOOKUP(O$3:O$27,'TABLE DE VALEURS'!$A$1:$B$132)</f>
        <v>0</v>
      </c>
      <c r="Q6" s="9" t="s">
        <v>23</v>
      </c>
      <c r="R6" s="13">
        <f>LOOKUP(Q$3:Q$27,'TABLE DE VALEURS'!$A$1:$B$132)</f>
        <v>0</v>
      </c>
      <c r="S6" s="9">
        <f t="shared" si="1"/>
        <v>141</v>
      </c>
      <c r="T6" s="14">
        <f t="shared" si="2"/>
        <v>513</v>
      </c>
      <c r="U6" s="16">
        <f t="shared" si="3"/>
        <v>4</v>
      </c>
    </row>
    <row r="7" spans="1:21" ht="14.25" customHeight="1" x14ac:dyDescent="0.2">
      <c r="A7" s="71" t="s">
        <v>194</v>
      </c>
      <c r="B7" s="71" t="s">
        <v>195</v>
      </c>
      <c r="C7" s="71" t="s">
        <v>196</v>
      </c>
      <c r="D7" s="11" t="s">
        <v>21</v>
      </c>
      <c r="E7" s="11" t="s">
        <v>187</v>
      </c>
      <c r="F7" s="13">
        <v>10</v>
      </c>
      <c r="G7" s="13">
        <f>LOOKUP(F$3:F$27,'TABLE DE VALEURS'!$A$1:$B$132)</f>
        <v>126</v>
      </c>
      <c r="H7" s="13" t="s">
        <v>23</v>
      </c>
      <c r="I7" s="13">
        <f>LOOKUP(H$3:H$27,'TABLE DE VALEURS'!$A$1:$B$132)</f>
        <v>0</v>
      </c>
      <c r="J7" s="13">
        <f t="shared" si="0"/>
        <v>126</v>
      </c>
      <c r="K7" s="13">
        <v>24</v>
      </c>
      <c r="L7" s="13">
        <f>LOOKUP(K$3:K$27,'TABLE DE VALEURS'!$A$1:$B$132)</f>
        <v>108</v>
      </c>
      <c r="M7" s="67">
        <v>5</v>
      </c>
      <c r="N7" s="13">
        <f>LOOKUP(M$3:M$27,'TABLE DE VALEURS'!$A$1:$B$132)</f>
        <v>136</v>
      </c>
      <c r="O7" s="67" t="s">
        <v>23</v>
      </c>
      <c r="P7" s="13">
        <f>LOOKUP(O$3:O$27,'TABLE DE VALEURS'!$A$1:$B$132)</f>
        <v>0</v>
      </c>
      <c r="Q7" s="67" t="s">
        <v>23</v>
      </c>
      <c r="R7" s="13">
        <f>LOOKUP(Q$3:Q$27,'TABLE DE VALEURS'!$A$1:$B$132)</f>
        <v>0</v>
      </c>
      <c r="S7" s="9">
        <f t="shared" si="1"/>
        <v>136</v>
      </c>
      <c r="T7" s="14">
        <f t="shared" si="2"/>
        <v>478</v>
      </c>
      <c r="U7" s="55">
        <f t="shared" si="3"/>
        <v>5</v>
      </c>
    </row>
    <row r="8" spans="1:21" ht="14.25" customHeight="1" x14ac:dyDescent="0.2">
      <c r="A8" s="10" t="s">
        <v>197</v>
      </c>
      <c r="B8" s="10" t="s">
        <v>198</v>
      </c>
      <c r="C8" s="10" t="s">
        <v>199</v>
      </c>
      <c r="D8" s="10" t="s">
        <v>21</v>
      </c>
      <c r="E8" s="10" t="s">
        <v>187</v>
      </c>
      <c r="F8" s="13" t="s">
        <v>23</v>
      </c>
      <c r="G8" s="13">
        <f>LOOKUP(F$3:F$27,'TABLE DE VALEURS'!$A$1:$B$132)</f>
        <v>0</v>
      </c>
      <c r="H8" s="13">
        <v>2</v>
      </c>
      <c r="I8" s="13">
        <f>LOOKUP(H$3:H$27,'TABLE DE VALEURS'!$A$1:$B$132)</f>
        <v>145</v>
      </c>
      <c r="J8" s="13">
        <f t="shared" si="0"/>
        <v>145</v>
      </c>
      <c r="K8" s="13">
        <v>1</v>
      </c>
      <c r="L8" s="13">
        <f>LOOKUP(K$3:K$27,'TABLE DE VALEURS'!$A$1:$B$132)</f>
        <v>150</v>
      </c>
      <c r="M8" s="9" t="s">
        <v>23</v>
      </c>
      <c r="N8" s="13">
        <f>LOOKUP(M$3:M$27,'TABLE DE VALEURS'!$A$1:$B$132)</f>
        <v>0</v>
      </c>
      <c r="O8" s="9" t="s">
        <v>46</v>
      </c>
      <c r="P8" s="13">
        <f>LOOKUP(O$3:O$27,'TABLE DE VALEURS'!$A$1:$B$132)</f>
        <v>0</v>
      </c>
      <c r="Q8" s="9" t="s">
        <v>46</v>
      </c>
      <c r="R8" s="13">
        <f>LOOKUP(Q$3:Q$27,'TABLE DE VALEURS'!$A$1:$B$132)</f>
        <v>0</v>
      </c>
      <c r="S8" s="9">
        <f t="shared" si="1"/>
        <v>0</v>
      </c>
      <c r="T8" s="14">
        <f t="shared" si="2"/>
        <v>445</v>
      </c>
      <c r="U8" s="16">
        <f t="shared" si="3"/>
        <v>6</v>
      </c>
    </row>
    <row r="9" spans="1:21" ht="14.25" customHeight="1" x14ac:dyDescent="0.2">
      <c r="A9" s="10" t="s">
        <v>200</v>
      </c>
      <c r="B9" s="10" t="s">
        <v>201</v>
      </c>
      <c r="C9" s="10" t="s">
        <v>199</v>
      </c>
      <c r="D9" s="11" t="s">
        <v>21</v>
      </c>
      <c r="E9" s="11" t="s">
        <v>187</v>
      </c>
      <c r="F9" s="13">
        <v>2</v>
      </c>
      <c r="G9" s="13">
        <f>LOOKUP(F$3:F$27,'TABLE DE VALEURS'!$A$1:$B$132)</f>
        <v>145</v>
      </c>
      <c r="H9" s="13" t="s">
        <v>23</v>
      </c>
      <c r="I9" s="13">
        <f>LOOKUP(H$3:H$27,'TABLE DE VALEURS'!$A$1:$B$132)</f>
        <v>0</v>
      </c>
      <c r="J9" s="13">
        <f t="shared" si="0"/>
        <v>145</v>
      </c>
      <c r="K9" s="13">
        <v>3</v>
      </c>
      <c r="L9" s="13">
        <f>LOOKUP(K$3:K$27,'TABLE DE VALEURS'!$A$1:$B$132)</f>
        <v>141</v>
      </c>
      <c r="M9" s="9" t="s">
        <v>23</v>
      </c>
      <c r="N9" s="13">
        <f>LOOKUP(M$3:M$27,'TABLE DE VALEURS'!$A$1:$B$132)</f>
        <v>0</v>
      </c>
      <c r="O9" s="9" t="s">
        <v>23</v>
      </c>
      <c r="P9" s="13">
        <f>LOOKUP(O$3:O$27,'TABLE DE VALEURS'!$A$1:$B$132)</f>
        <v>0</v>
      </c>
      <c r="Q9" s="9" t="s">
        <v>23</v>
      </c>
      <c r="R9" s="13">
        <f>LOOKUP(Q$3:Q$27,'TABLE DE VALEURS'!$A$1:$B$132)</f>
        <v>0</v>
      </c>
      <c r="S9" s="9">
        <f t="shared" si="1"/>
        <v>0</v>
      </c>
      <c r="T9" s="14">
        <f t="shared" si="2"/>
        <v>427</v>
      </c>
      <c r="U9" s="16">
        <f t="shared" si="3"/>
        <v>7</v>
      </c>
    </row>
    <row r="10" spans="1:21" ht="14.25" customHeight="1" x14ac:dyDescent="0.2">
      <c r="A10" s="10" t="s">
        <v>202</v>
      </c>
      <c r="B10" s="10" t="s">
        <v>203</v>
      </c>
      <c r="C10" s="10" t="s">
        <v>204</v>
      </c>
      <c r="D10" s="10" t="s">
        <v>21</v>
      </c>
      <c r="E10" s="10" t="s">
        <v>187</v>
      </c>
      <c r="F10" s="13" t="s">
        <v>23</v>
      </c>
      <c r="G10" s="13">
        <f>LOOKUP(F$3:F$27,'TABLE DE VALEURS'!$A$1:$B$132)</f>
        <v>0</v>
      </c>
      <c r="H10" s="13">
        <v>3</v>
      </c>
      <c r="I10" s="13">
        <f>LOOKUP(H$3:H$27,'TABLE DE VALEURS'!$A$1:$B$132)</f>
        <v>141</v>
      </c>
      <c r="J10" s="13">
        <f t="shared" si="0"/>
        <v>141</v>
      </c>
      <c r="K10" s="13">
        <v>4</v>
      </c>
      <c r="L10" s="13">
        <f>LOOKUP(K$3:K$27,'TABLE DE VALEURS'!$A$1:$B$132)</f>
        <v>138</v>
      </c>
      <c r="M10" s="9" t="s">
        <v>23</v>
      </c>
      <c r="N10" s="13">
        <f>LOOKUP(M$3:M$27,'TABLE DE VALEURS'!$A$1:$B$132)</f>
        <v>0</v>
      </c>
      <c r="O10" s="9" t="s">
        <v>23</v>
      </c>
      <c r="P10" s="13">
        <f>LOOKUP(O$3:O$27,'TABLE DE VALEURS'!$A$1:$B$132)</f>
        <v>0</v>
      </c>
      <c r="Q10" s="9" t="s">
        <v>23</v>
      </c>
      <c r="R10" s="13">
        <f>LOOKUP(Q$3:Q$27,'TABLE DE VALEURS'!$A$1:$B$132)</f>
        <v>0</v>
      </c>
      <c r="S10" s="9">
        <f t="shared" si="1"/>
        <v>0</v>
      </c>
      <c r="T10" s="14">
        <f t="shared" si="2"/>
        <v>417</v>
      </c>
      <c r="U10" s="16">
        <f t="shared" si="3"/>
        <v>8</v>
      </c>
    </row>
    <row r="11" spans="1:21" ht="14.25" customHeight="1" x14ac:dyDescent="0.2">
      <c r="A11" s="10" t="s">
        <v>205</v>
      </c>
      <c r="B11" s="10" t="s">
        <v>29</v>
      </c>
      <c r="C11" s="10" t="s">
        <v>199</v>
      </c>
      <c r="D11" s="10" t="s">
        <v>21</v>
      </c>
      <c r="E11" s="10" t="s">
        <v>187</v>
      </c>
      <c r="F11" s="13">
        <v>5</v>
      </c>
      <c r="G11" s="13">
        <f>LOOKUP(F$3:F$27,'TABLE DE VALEURS'!$A$1:$B$132)</f>
        <v>136</v>
      </c>
      <c r="H11" s="13">
        <v>6</v>
      </c>
      <c r="I11" s="13">
        <f>LOOKUP(H$3:H$27,'TABLE DE VALEURS'!$A$1:$B$132)</f>
        <v>134</v>
      </c>
      <c r="J11" s="13">
        <f t="shared" si="0"/>
        <v>136</v>
      </c>
      <c r="K11" s="13">
        <v>11</v>
      </c>
      <c r="L11" s="13">
        <f>LOOKUP(K$3:K$27,'TABLE DE VALEURS'!$A$1:$B$132)</f>
        <v>124</v>
      </c>
      <c r="M11" s="9" t="s">
        <v>23</v>
      </c>
      <c r="N11" s="13">
        <f>LOOKUP(M$3:M$27,'TABLE DE VALEURS'!$A$1:$B$132)</f>
        <v>0</v>
      </c>
      <c r="O11" s="9" t="s">
        <v>23</v>
      </c>
      <c r="P11" s="13">
        <f>LOOKUP(O$3:O$27,'TABLE DE VALEURS'!$A$1:$B$132)</f>
        <v>0</v>
      </c>
      <c r="Q11" s="9" t="s">
        <v>23</v>
      </c>
      <c r="R11" s="13">
        <f>LOOKUP(Q$3:Q$27,'TABLE DE VALEURS'!$A$1:$B$132)</f>
        <v>0</v>
      </c>
      <c r="S11" s="9">
        <f t="shared" si="1"/>
        <v>0</v>
      </c>
      <c r="T11" s="14">
        <f t="shared" si="2"/>
        <v>384</v>
      </c>
      <c r="U11" s="16">
        <f t="shared" si="3"/>
        <v>9</v>
      </c>
    </row>
    <row r="12" spans="1:21" ht="14.25" customHeight="1" x14ac:dyDescent="0.2">
      <c r="A12" s="10" t="s">
        <v>206</v>
      </c>
      <c r="B12" s="10" t="s">
        <v>207</v>
      </c>
      <c r="C12" s="10" t="s">
        <v>199</v>
      </c>
      <c r="D12" s="11" t="s">
        <v>21</v>
      </c>
      <c r="E12" s="11" t="s">
        <v>187</v>
      </c>
      <c r="F12" s="13">
        <v>3</v>
      </c>
      <c r="G12" s="13">
        <f>LOOKUP(F$3:F$27,'TABLE DE VALEURS'!$A$1:$B$132)</f>
        <v>141</v>
      </c>
      <c r="H12" s="13">
        <v>9</v>
      </c>
      <c r="I12" s="13">
        <f>LOOKUP(H$3:H$27,'TABLE DE VALEURS'!$A$1:$B$132)</f>
        <v>128</v>
      </c>
      <c r="J12" s="13">
        <f t="shared" si="0"/>
        <v>141</v>
      </c>
      <c r="K12" s="13">
        <v>13</v>
      </c>
      <c r="L12" s="13">
        <f>LOOKUP(K$3:K$27,'TABLE DE VALEURS'!$A$1:$B$132)</f>
        <v>120</v>
      </c>
      <c r="M12" s="9" t="s">
        <v>23</v>
      </c>
      <c r="N12" s="13">
        <f>LOOKUP(M$3:M$27,'TABLE DE VALEURS'!$A$1:$B$132)</f>
        <v>0</v>
      </c>
      <c r="O12" s="9" t="s">
        <v>23</v>
      </c>
      <c r="P12" s="13">
        <f>LOOKUP(O$3:O$27,'TABLE DE VALEURS'!$A$1:$B$132)</f>
        <v>0</v>
      </c>
      <c r="Q12" s="9" t="s">
        <v>46</v>
      </c>
      <c r="R12" s="13">
        <f>LOOKUP(Q$3:Q$27,'TABLE DE VALEURS'!$A$1:$B$132)</f>
        <v>0</v>
      </c>
      <c r="S12" s="9">
        <f t="shared" si="1"/>
        <v>0</v>
      </c>
      <c r="T12" s="14">
        <f t="shared" si="2"/>
        <v>381</v>
      </c>
      <c r="U12" s="16">
        <f t="shared" si="3"/>
        <v>10</v>
      </c>
    </row>
    <row r="13" spans="1:21" ht="14.25" customHeight="1" x14ac:dyDescent="0.2">
      <c r="A13" s="10" t="s">
        <v>208</v>
      </c>
      <c r="B13" s="10" t="s">
        <v>209</v>
      </c>
      <c r="C13" s="10" t="s">
        <v>33</v>
      </c>
      <c r="D13" s="10" t="s">
        <v>21</v>
      </c>
      <c r="E13" s="10" t="s">
        <v>187</v>
      </c>
      <c r="F13" s="13">
        <v>6</v>
      </c>
      <c r="G13" s="13">
        <f>LOOKUP(F$3:F$27,'TABLE DE VALEURS'!$A$1:$B$132)</f>
        <v>134</v>
      </c>
      <c r="H13" s="13" t="s">
        <v>23</v>
      </c>
      <c r="I13" s="13">
        <f>LOOKUP(H$3:H$27,'TABLE DE VALEURS'!$A$1:$B$132)</f>
        <v>0</v>
      </c>
      <c r="J13" s="13">
        <f t="shared" si="0"/>
        <v>134</v>
      </c>
      <c r="K13" s="13">
        <v>17</v>
      </c>
      <c r="L13" s="13">
        <f>LOOKUP(K$3:K$27,'TABLE DE VALEURS'!$A$1:$B$132)</f>
        <v>115</v>
      </c>
      <c r="M13" s="67" t="s">
        <v>23</v>
      </c>
      <c r="N13" s="13">
        <f>LOOKUP(M$3:M$27,'TABLE DE VALEURS'!$A$1:$B$132)</f>
        <v>0</v>
      </c>
      <c r="O13" s="67" t="s">
        <v>23</v>
      </c>
      <c r="P13" s="13">
        <f>LOOKUP(O$3:O$27,'TABLE DE VALEURS'!$A$1:$B$132)</f>
        <v>0</v>
      </c>
      <c r="Q13" s="67" t="s">
        <v>23</v>
      </c>
      <c r="R13" s="13">
        <f>LOOKUP(Q$3:Q$27,'TABLE DE VALEURS'!$A$1:$B$132)</f>
        <v>0</v>
      </c>
      <c r="S13" s="9">
        <f t="shared" si="1"/>
        <v>0</v>
      </c>
      <c r="T13" s="14">
        <f t="shared" si="2"/>
        <v>364</v>
      </c>
      <c r="U13" s="16">
        <f t="shared" si="3"/>
        <v>11</v>
      </c>
    </row>
    <row r="14" spans="1:21" ht="14.25" customHeight="1" x14ac:dyDescent="0.2">
      <c r="A14" s="10" t="s">
        <v>210</v>
      </c>
      <c r="B14" s="10" t="s">
        <v>211</v>
      </c>
      <c r="C14" s="10" t="s">
        <v>212</v>
      </c>
      <c r="D14" s="10" t="s">
        <v>21</v>
      </c>
      <c r="E14" s="10" t="s">
        <v>187</v>
      </c>
      <c r="F14" s="13" t="s">
        <v>23</v>
      </c>
      <c r="G14" s="13">
        <f>LOOKUP(F$3:F$27,'TABLE DE VALEURS'!$A$1:$B$132)</f>
        <v>0</v>
      </c>
      <c r="H14" s="13">
        <v>8</v>
      </c>
      <c r="I14" s="13">
        <f>LOOKUP(H$3:H$27,'TABLE DE VALEURS'!$A$1:$B$132)</f>
        <v>130</v>
      </c>
      <c r="J14" s="13">
        <f t="shared" si="0"/>
        <v>130</v>
      </c>
      <c r="K14" s="13">
        <v>23</v>
      </c>
      <c r="L14" s="13">
        <f>LOOKUP(K$3:K$27,'TABLE DE VALEURS'!$A$1:$B$132)</f>
        <v>109</v>
      </c>
      <c r="M14" s="9" t="s">
        <v>23</v>
      </c>
      <c r="N14" s="13">
        <f>LOOKUP(M$3:M$27,'TABLE DE VALEURS'!$A$1:$B$132)</f>
        <v>0</v>
      </c>
      <c r="O14" s="9" t="s">
        <v>23</v>
      </c>
      <c r="P14" s="13">
        <f>LOOKUP(O$3:O$27,'TABLE DE VALEURS'!$A$1:$B$132)</f>
        <v>0</v>
      </c>
      <c r="Q14" s="9" t="s">
        <v>23</v>
      </c>
      <c r="R14" s="13">
        <f>LOOKUP(Q$3:Q$27,'TABLE DE VALEURS'!$A$1:$B$132)</f>
        <v>0</v>
      </c>
      <c r="S14" s="9">
        <f t="shared" si="1"/>
        <v>0</v>
      </c>
      <c r="T14" s="14">
        <f t="shared" si="2"/>
        <v>348</v>
      </c>
      <c r="U14" s="55">
        <f t="shared" si="3"/>
        <v>12</v>
      </c>
    </row>
    <row r="15" spans="1:21" ht="14.25" customHeight="1" x14ac:dyDescent="0.2">
      <c r="A15" s="10" t="s">
        <v>68</v>
      </c>
      <c r="B15" s="10" t="s">
        <v>213</v>
      </c>
      <c r="C15" s="10" t="s">
        <v>48</v>
      </c>
      <c r="D15" s="10" t="s">
        <v>21</v>
      </c>
      <c r="E15" s="10" t="s">
        <v>187</v>
      </c>
      <c r="F15" s="13">
        <v>7</v>
      </c>
      <c r="G15" s="13">
        <f>LOOKUP(F$3:F$27,'TABLE DE VALEURS'!$A$1:$B$132)</f>
        <v>132</v>
      </c>
      <c r="H15" s="13">
        <v>10</v>
      </c>
      <c r="I15" s="13">
        <f>LOOKUP(H$3:H$27,'TABLE DE VALEURS'!$A$1:$B$132)</f>
        <v>126</v>
      </c>
      <c r="J15" s="13">
        <f t="shared" si="0"/>
        <v>132</v>
      </c>
      <c r="K15" s="13">
        <v>28</v>
      </c>
      <c r="L15" s="13">
        <f>LOOKUP(K$3:K$27,'TABLE DE VALEURS'!$A$1:$B$132)</f>
        <v>104</v>
      </c>
      <c r="M15" s="9" t="s">
        <v>46</v>
      </c>
      <c r="N15" s="13">
        <f>LOOKUP(M$3:M$27,'TABLE DE VALEURS'!$A$1:$B$132)</f>
        <v>0</v>
      </c>
      <c r="O15" s="9" t="s">
        <v>46</v>
      </c>
      <c r="P15" s="13">
        <f>LOOKUP(O$3:O$27,'TABLE DE VALEURS'!$A$1:$B$132)</f>
        <v>0</v>
      </c>
      <c r="Q15" s="9" t="s">
        <v>46</v>
      </c>
      <c r="R15" s="13">
        <f>LOOKUP(Q$3:Q$27,'TABLE DE VALEURS'!$A$1:$B$132)</f>
        <v>0</v>
      </c>
      <c r="S15" s="9">
        <f t="shared" si="1"/>
        <v>0</v>
      </c>
      <c r="T15" s="14">
        <f t="shared" si="2"/>
        <v>340</v>
      </c>
      <c r="U15" s="16">
        <f t="shared" si="3"/>
        <v>13</v>
      </c>
    </row>
    <row r="16" spans="1:21" ht="14.25" customHeight="1" x14ac:dyDescent="0.2">
      <c r="A16" s="10" t="s">
        <v>214</v>
      </c>
      <c r="B16" s="10" t="s">
        <v>35</v>
      </c>
      <c r="C16" s="10" t="s">
        <v>51</v>
      </c>
      <c r="D16" s="10" t="s">
        <v>21</v>
      </c>
      <c r="E16" s="10" t="s">
        <v>187</v>
      </c>
      <c r="F16" s="13">
        <v>12</v>
      </c>
      <c r="G16" s="13">
        <f>LOOKUP(F$3:F$27,'TABLE DE VALEURS'!$A$1:$B$132)</f>
        <v>122</v>
      </c>
      <c r="H16" s="13">
        <v>17</v>
      </c>
      <c r="I16" s="13">
        <f>LOOKUP(H$3:H$27,'TABLE DE VALEURS'!$A$1:$B$132)</f>
        <v>115</v>
      </c>
      <c r="J16" s="13">
        <f t="shared" si="0"/>
        <v>122</v>
      </c>
      <c r="K16" s="13">
        <v>40</v>
      </c>
      <c r="L16" s="13">
        <f>LOOKUP(K$3:K$27,'TABLE DE VALEURS'!$A$1:$B$132)</f>
        <v>92</v>
      </c>
      <c r="M16" s="67" t="s">
        <v>23</v>
      </c>
      <c r="N16" s="13">
        <f>LOOKUP(M$3:M$27,'TABLE DE VALEURS'!$A$1:$B$132)</f>
        <v>0</v>
      </c>
      <c r="O16" s="67" t="s">
        <v>23</v>
      </c>
      <c r="P16" s="13">
        <f>LOOKUP(O$3:O$27,'TABLE DE VALEURS'!$A$1:$B$132)</f>
        <v>0</v>
      </c>
      <c r="Q16" s="67" t="s">
        <v>23</v>
      </c>
      <c r="R16" s="13">
        <f>LOOKUP(Q$3:Q$27,'TABLE DE VALEURS'!$A$1:$B$132)</f>
        <v>0</v>
      </c>
      <c r="S16" s="9">
        <f t="shared" si="1"/>
        <v>0</v>
      </c>
      <c r="T16" s="14">
        <f t="shared" si="2"/>
        <v>306</v>
      </c>
      <c r="U16" s="16">
        <f t="shared" si="3"/>
        <v>14</v>
      </c>
    </row>
    <row r="17" spans="1:21" ht="14.25" customHeight="1" x14ac:dyDescent="0.2">
      <c r="A17" s="10" t="s">
        <v>215</v>
      </c>
      <c r="B17" s="10" t="s">
        <v>216</v>
      </c>
      <c r="C17" s="10" t="s">
        <v>110</v>
      </c>
      <c r="D17" s="10" t="s">
        <v>21</v>
      </c>
      <c r="E17" s="10" t="s">
        <v>187</v>
      </c>
      <c r="F17" s="13">
        <v>11</v>
      </c>
      <c r="G17" s="13">
        <f>LOOKUP(F$3:F$27,'TABLE DE VALEURS'!$A$1:$B$132)</f>
        <v>124</v>
      </c>
      <c r="H17" s="13">
        <v>15</v>
      </c>
      <c r="I17" s="13">
        <f>LOOKUP(H$3:H$27,'TABLE DE VALEURS'!$A$1:$B$132)</f>
        <v>117</v>
      </c>
      <c r="J17" s="13">
        <f t="shared" si="0"/>
        <v>124</v>
      </c>
      <c r="K17" s="13" t="s">
        <v>23</v>
      </c>
      <c r="L17" s="13">
        <f>LOOKUP(K$3:K$27,'TABLE DE VALEURS'!$A$1:$B$132)</f>
        <v>0</v>
      </c>
      <c r="M17" s="9" t="s">
        <v>23</v>
      </c>
      <c r="N17" s="13">
        <f>LOOKUP(M$3:M$27,'TABLE DE VALEURS'!$A$1:$B$132)</f>
        <v>0</v>
      </c>
      <c r="O17" s="9" t="s">
        <v>23</v>
      </c>
      <c r="P17" s="13">
        <f>LOOKUP(O$3:O$27,'TABLE DE VALEURS'!$A$1:$B$132)</f>
        <v>0</v>
      </c>
      <c r="Q17" s="9">
        <v>6</v>
      </c>
      <c r="R17" s="13">
        <f>LOOKUP(Q$3:Q$27,'TABLE DE VALEURS'!$A$1:$B$132)</f>
        <v>134</v>
      </c>
      <c r="S17" s="9">
        <f t="shared" si="1"/>
        <v>134</v>
      </c>
      <c r="T17" s="14">
        <f t="shared" si="2"/>
        <v>258</v>
      </c>
      <c r="U17" s="16">
        <f t="shared" si="3"/>
        <v>15</v>
      </c>
    </row>
    <row r="18" spans="1:21" ht="14.25" customHeight="1" x14ac:dyDescent="0.2">
      <c r="A18" s="10" t="s">
        <v>217</v>
      </c>
      <c r="B18" s="10" t="s">
        <v>218</v>
      </c>
      <c r="C18" s="10" t="s">
        <v>48</v>
      </c>
      <c r="D18" s="10" t="s">
        <v>21</v>
      </c>
      <c r="E18" s="10" t="s">
        <v>187</v>
      </c>
      <c r="F18" s="13" t="s">
        <v>23</v>
      </c>
      <c r="G18" s="13">
        <f>LOOKUP(F$3:F$27,'TABLE DE VALEURS'!$A$1:$B$132)</f>
        <v>0</v>
      </c>
      <c r="H18" s="13" t="s">
        <v>23</v>
      </c>
      <c r="I18" s="13">
        <f>LOOKUP(H$3:H$27,'TABLE DE VALEURS'!$A$1:$B$132)</f>
        <v>0</v>
      </c>
      <c r="J18" s="13">
        <f t="shared" si="0"/>
        <v>0</v>
      </c>
      <c r="K18" s="13">
        <v>29</v>
      </c>
      <c r="L18" s="13">
        <f>LOOKUP(K$3:K$27,'TABLE DE VALEURS'!$A$1:$B$132)</f>
        <v>103</v>
      </c>
      <c r="M18" s="9" t="s">
        <v>23</v>
      </c>
      <c r="N18" s="13">
        <f>LOOKUP(M$3:M$27,'TABLE DE VALEURS'!$A$1:$B$132)</f>
        <v>0</v>
      </c>
      <c r="O18" s="9" t="s">
        <v>23</v>
      </c>
      <c r="P18" s="13">
        <f>LOOKUP(O$3:O$27,'TABLE DE VALEURS'!$A$1:$B$132)</f>
        <v>0</v>
      </c>
      <c r="Q18" s="9" t="s">
        <v>23</v>
      </c>
      <c r="R18" s="13">
        <f>LOOKUP(Q$3:Q$27,'TABLE DE VALEURS'!$A$1:$B$132)</f>
        <v>0</v>
      </c>
      <c r="S18" s="9">
        <f t="shared" si="1"/>
        <v>0</v>
      </c>
      <c r="T18" s="14">
        <f t="shared" si="2"/>
        <v>206</v>
      </c>
      <c r="U18" s="55">
        <f t="shared" si="3"/>
        <v>16</v>
      </c>
    </row>
    <row r="19" spans="1:21" ht="14.25" customHeight="1" x14ac:dyDescent="0.2">
      <c r="A19" s="10" t="s">
        <v>219</v>
      </c>
      <c r="B19" s="10" t="s">
        <v>220</v>
      </c>
      <c r="C19" s="10" t="s">
        <v>48</v>
      </c>
      <c r="D19" s="11" t="s">
        <v>21</v>
      </c>
      <c r="E19" s="11" t="s">
        <v>187</v>
      </c>
      <c r="F19" s="13" t="s">
        <v>23</v>
      </c>
      <c r="G19" s="13">
        <f>LOOKUP(F$3:F$27,'TABLE DE VALEURS'!$A$1:$B$132)</f>
        <v>0</v>
      </c>
      <c r="H19" s="13" t="s">
        <v>23</v>
      </c>
      <c r="I19" s="13">
        <f>LOOKUP(H$3:H$27,'TABLE DE VALEURS'!$A$1:$B$132)</f>
        <v>0</v>
      </c>
      <c r="J19" s="13">
        <f t="shared" si="0"/>
        <v>0</v>
      </c>
      <c r="K19" s="13">
        <v>35</v>
      </c>
      <c r="L19" s="13">
        <f>LOOKUP(K$3:K$27,'TABLE DE VALEURS'!$A$1:$B$132)</f>
        <v>97</v>
      </c>
      <c r="M19" s="67" t="s">
        <v>23</v>
      </c>
      <c r="N19" s="13">
        <f>LOOKUP(M$3:M$27,'TABLE DE VALEURS'!$A$1:$B$132)</f>
        <v>0</v>
      </c>
      <c r="O19" s="67" t="s">
        <v>23</v>
      </c>
      <c r="P19" s="13">
        <f>LOOKUP(O$3:O$27,'TABLE DE VALEURS'!$A$1:$B$132)</f>
        <v>0</v>
      </c>
      <c r="Q19" s="67" t="s">
        <v>23</v>
      </c>
      <c r="R19" s="13">
        <f>LOOKUP(Q$3:Q$27,'TABLE DE VALEURS'!$A$1:$B$132)</f>
        <v>0</v>
      </c>
      <c r="S19" s="9">
        <f t="shared" si="1"/>
        <v>0</v>
      </c>
      <c r="T19" s="14">
        <f t="shared" si="2"/>
        <v>194</v>
      </c>
      <c r="U19" s="16">
        <f t="shared" si="3"/>
        <v>17</v>
      </c>
    </row>
    <row r="20" spans="1:21" ht="14.25" customHeight="1" x14ac:dyDescent="0.2">
      <c r="A20" s="10" t="s">
        <v>221</v>
      </c>
      <c r="B20" s="10" t="s">
        <v>222</v>
      </c>
      <c r="C20" s="10" t="s">
        <v>223</v>
      </c>
      <c r="D20" s="10" t="s">
        <v>21</v>
      </c>
      <c r="E20" s="10" t="s">
        <v>187</v>
      </c>
      <c r="F20" s="13" t="s">
        <v>23</v>
      </c>
      <c r="G20" s="13">
        <f>LOOKUP(F$3:F$27,'TABLE DE VALEURS'!$A$1:$B$132)</f>
        <v>0</v>
      </c>
      <c r="H20" s="13">
        <v>4</v>
      </c>
      <c r="I20" s="13">
        <f>LOOKUP(H$3:H$27,'TABLE DE VALEURS'!$A$1:$B$132)</f>
        <v>138</v>
      </c>
      <c r="J20" s="13">
        <f t="shared" si="0"/>
        <v>138</v>
      </c>
      <c r="K20" s="13" t="s">
        <v>23</v>
      </c>
      <c r="L20" s="13">
        <f>LOOKUP(K$3:K$27,'TABLE DE VALEURS'!$A$1:$B$132)</f>
        <v>0</v>
      </c>
      <c r="M20" s="9" t="s">
        <v>23</v>
      </c>
      <c r="N20" s="13">
        <f>LOOKUP(M$3:M$27,'TABLE DE VALEURS'!$A$1:$B$132)</f>
        <v>0</v>
      </c>
      <c r="O20" s="9" t="s">
        <v>23</v>
      </c>
      <c r="P20" s="13">
        <f>LOOKUP(O$3:O$27,'TABLE DE VALEURS'!$A$1:$B$132)</f>
        <v>0</v>
      </c>
      <c r="Q20" s="9" t="s">
        <v>23</v>
      </c>
      <c r="R20" s="13">
        <f>LOOKUP(Q$3:Q$27,'TABLE DE VALEURS'!$A$1:$B$132)</f>
        <v>0</v>
      </c>
      <c r="S20" s="9">
        <f t="shared" si="1"/>
        <v>0</v>
      </c>
      <c r="T20" s="14">
        <f t="shared" si="2"/>
        <v>138</v>
      </c>
      <c r="U20" s="16">
        <f t="shared" si="3"/>
        <v>18</v>
      </c>
    </row>
    <row r="21" spans="1:21" ht="14.25" customHeight="1" x14ac:dyDescent="0.2">
      <c r="A21" s="10" t="s">
        <v>224</v>
      </c>
      <c r="B21" s="10" t="s">
        <v>225</v>
      </c>
      <c r="C21" s="10" t="s">
        <v>190</v>
      </c>
      <c r="D21" s="10" t="s">
        <v>21</v>
      </c>
      <c r="E21" s="10" t="s">
        <v>187</v>
      </c>
      <c r="F21" s="13" t="s">
        <v>23</v>
      </c>
      <c r="G21" s="13">
        <f>LOOKUP(F$3:F$27,'TABLE DE VALEURS'!$A$1:$B$132)</f>
        <v>0</v>
      </c>
      <c r="H21" s="13" t="s">
        <v>23</v>
      </c>
      <c r="I21" s="13">
        <f>LOOKUP(H$3:H$27,'TABLE DE VALEURS'!$A$1:$B$132)</f>
        <v>0</v>
      </c>
      <c r="J21" s="13">
        <f t="shared" si="0"/>
        <v>0</v>
      </c>
      <c r="K21" s="13" t="s">
        <v>23</v>
      </c>
      <c r="L21" s="13">
        <f>LOOKUP(K$3:K$27,'TABLE DE VALEURS'!$A$1:$B$132)</f>
        <v>0</v>
      </c>
      <c r="M21" s="9">
        <v>4</v>
      </c>
      <c r="N21" s="13">
        <f>LOOKUP(M$3:M$27,'TABLE DE VALEURS'!$A$1:$B$132)</f>
        <v>138</v>
      </c>
      <c r="O21" s="9" t="s">
        <v>23</v>
      </c>
      <c r="P21" s="13">
        <f>LOOKUP(O$3:O$27,'TABLE DE VALEURS'!$A$1:$B$132)</f>
        <v>0</v>
      </c>
      <c r="Q21" s="9" t="s">
        <v>23</v>
      </c>
      <c r="R21" s="13">
        <f>LOOKUP(Q$3:Q$27,'TABLE DE VALEURS'!$A$1:$B$132)</f>
        <v>0</v>
      </c>
      <c r="S21" s="9">
        <f t="shared" si="1"/>
        <v>138</v>
      </c>
      <c r="T21" s="14">
        <f t="shared" si="2"/>
        <v>138</v>
      </c>
      <c r="U21" s="16">
        <f t="shared" si="3"/>
        <v>18</v>
      </c>
    </row>
    <row r="22" spans="1:21" ht="14.25" customHeight="1" x14ac:dyDescent="0.2">
      <c r="A22" s="10" t="s">
        <v>228</v>
      </c>
      <c r="B22" s="10" t="s">
        <v>229</v>
      </c>
      <c r="C22" s="10" t="s">
        <v>230</v>
      </c>
      <c r="D22" s="11" t="s">
        <v>21</v>
      </c>
      <c r="E22" s="11" t="s">
        <v>187</v>
      </c>
      <c r="F22" s="13">
        <v>8</v>
      </c>
      <c r="G22" s="13">
        <f>LOOKUP(F$3:F$27,'TABLE DE VALEURS'!$A$1:$B$132)</f>
        <v>130</v>
      </c>
      <c r="H22" s="13">
        <v>12</v>
      </c>
      <c r="I22" s="13">
        <f>LOOKUP(H$3:H$27,'TABLE DE VALEURS'!$A$1:$B$132)</f>
        <v>122</v>
      </c>
      <c r="J22" s="13">
        <f t="shared" si="0"/>
        <v>130</v>
      </c>
      <c r="K22" s="13" t="s">
        <v>23</v>
      </c>
      <c r="L22" s="13">
        <f>LOOKUP(K$3:K$27,'TABLE DE VALEURS'!$A$1:$B$132)</f>
        <v>0</v>
      </c>
      <c r="M22" s="9" t="s">
        <v>23</v>
      </c>
      <c r="N22" s="13">
        <f>LOOKUP(M$3:M$27,'TABLE DE VALEURS'!$A$1:$B$132)</f>
        <v>0</v>
      </c>
      <c r="O22" s="9" t="s">
        <v>23</v>
      </c>
      <c r="P22" s="13">
        <f>LOOKUP(O$3:O$27,'TABLE DE VALEURS'!$A$1:$B$132)</f>
        <v>0</v>
      </c>
      <c r="Q22" s="9" t="s">
        <v>23</v>
      </c>
      <c r="R22" s="13">
        <f>LOOKUP(Q$3:Q$27,'TABLE DE VALEURS'!$A$1:$B$132)</f>
        <v>0</v>
      </c>
      <c r="S22" s="9">
        <f t="shared" si="1"/>
        <v>0</v>
      </c>
      <c r="T22" s="14">
        <f t="shared" si="2"/>
        <v>130</v>
      </c>
      <c r="U22" s="55">
        <f t="shared" si="3"/>
        <v>20</v>
      </c>
    </row>
    <row r="23" spans="1:21" ht="14.25" customHeight="1" x14ac:dyDescent="0.2">
      <c r="A23" s="10" t="s">
        <v>233</v>
      </c>
      <c r="B23" s="10" t="s">
        <v>234</v>
      </c>
      <c r="C23" s="10" t="s">
        <v>235</v>
      </c>
      <c r="D23" s="11" t="s">
        <v>21</v>
      </c>
      <c r="E23" s="11" t="s">
        <v>187</v>
      </c>
      <c r="F23" s="13">
        <v>10</v>
      </c>
      <c r="G23" s="13">
        <f>LOOKUP(F$3:F$27,'TABLE DE VALEURS'!$A$1:$B$132)</f>
        <v>126</v>
      </c>
      <c r="H23" s="13" t="s">
        <v>23</v>
      </c>
      <c r="I23" s="13">
        <f>LOOKUP(H$3:H$27,'TABLE DE VALEURS'!$A$1:$B$132)</f>
        <v>0</v>
      </c>
      <c r="J23" s="13">
        <f t="shared" si="0"/>
        <v>126</v>
      </c>
      <c r="K23" s="13" t="s">
        <v>23</v>
      </c>
      <c r="L23" s="13">
        <f>LOOKUP(K$3:K$27,'TABLE DE VALEURS'!$A$1:$B$132)</f>
        <v>0</v>
      </c>
      <c r="M23" s="9" t="s">
        <v>23</v>
      </c>
      <c r="N23" s="13">
        <f>LOOKUP(M$3:M$27,'TABLE DE VALEURS'!$A$1:$B$132)</f>
        <v>0</v>
      </c>
      <c r="O23" s="9" t="s">
        <v>23</v>
      </c>
      <c r="P23" s="13">
        <f>LOOKUP(O$3:O$27,'TABLE DE VALEURS'!$A$1:$B$132)</f>
        <v>0</v>
      </c>
      <c r="Q23" s="9" t="s">
        <v>23</v>
      </c>
      <c r="R23" s="13">
        <f>LOOKUP(Q$3:Q$27,'TABLE DE VALEURS'!$A$1:$B$132)</f>
        <v>0</v>
      </c>
      <c r="S23" s="9">
        <f t="shared" si="1"/>
        <v>0</v>
      </c>
      <c r="T23" s="14">
        <f t="shared" si="2"/>
        <v>126</v>
      </c>
      <c r="U23" s="16">
        <f t="shared" si="3"/>
        <v>21</v>
      </c>
    </row>
    <row r="24" spans="1:21" ht="14.25" customHeight="1" x14ac:dyDescent="0.2">
      <c r="A24" s="10" t="s">
        <v>239</v>
      </c>
      <c r="B24" s="56" t="s">
        <v>240</v>
      </c>
      <c r="C24" s="56" t="s">
        <v>110</v>
      </c>
      <c r="D24" s="10" t="s">
        <v>21</v>
      </c>
      <c r="E24" s="10" t="s">
        <v>187</v>
      </c>
      <c r="F24" s="13" t="s">
        <v>23</v>
      </c>
      <c r="G24" s="13">
        <f>LOOKUP(F$3:F$27,'TABLE DE VALEURS'!$A$1:$B$132)</f>
        <v>0</v>
      </c>
      <c r="H24" s="13">
        <v>14</v>
      </c>
      <c r="I24" s="13">
        <f>LOOKUP(H$3:H$27,'TABLE DE VALEURS'!$A$1:$B$132)</f>
        <v>118</v>
      </c>
      <c r="J24" s="13">
        <f t="shared" si="0"/>
        <v>118</v>
      </c>
      <c r="K24" s="13" t="s">
        <v>23</v>
      </c>
      <c r="L24" s="13">
        <f>LOOKUP(K$3:K$27,'TABLE DE VALEURS'!$A$1:$B$132)</f>
        <v>0</v>
      </c>
      <c r="M24" s="67" t="s">
        <v>23</v>
      </c>
      <c r="N24" s="13">
        <f>LOOKUP(M$3:M$27,'TABLE DE VALEURS'!$A$1:$B$132)</f>
        <v>0</v>
      </c>
      <c r="O24" s="67" t="s">
        <v>23</v>
      </c>
      <c r="P24" s="13">
        <f>LOOKUP(O$3:O$27,'TABLE DE VALEURS'!$A$1:$B$132)</f>
        <v>0</v>
      </c>
      <c r="Q24" s="67" t="s">
        <v>23</v>
      </c>
      <c r="R24" s="13">
        <f>LOOKUP(Q$3:Q$27,'TABLE DE VALEURS'!$A$1:$B$132)</f>
        <v>0</v>
      </c>
      <c r="S24" s="9">
        <f t="shared" si="1"/>
        <v>0</v>
      </c>
      <c r="T24" s="14">
        <f t="shared" si="2"/>
        <v>118</v>
      </c>
      <c r="U24" s="16">
        <f t="shared" si="3"/>
        <v>22</v>
      </c>
    </row>
    <row r="25" spans="1:21" ht="14.25" customHeight="1" x14ac:dyDescent="0.2">
      <c r="A25" s="13" t="s">
        <v>114</v>
      </c>
      <c r="B25" s="13" t="s">
        <v>245</v>
      </c>
      <c r="C25" s="10" t="s">
        <v>60</v>
      </c>
      <c r="D25" s="11" t="s">
        <v>21</v>
      </c>
      <c r="E25" s="11" t="s">
        <v>187</v>
      </c>
      <c r="F25" s="13" t="s">
        <v>23</v>
      </c>
      <c r="G25" s="13">
        <f>LOOKUP(F$3:F$27,'TABLE DE VALEURS'!$A$1:$B$132)</f>
        <v>0</v>
      </c>
      <c r="H25" s="13" t="s">
        <v>23</v>
      </c>
      <c r="I25" s="13">
        <f>LOOKUP(H$3:H$27,'TABLE DE VALEURS'!$A$1:$B$132)</f>
        <v>0</v>
      </c>
      <c r="J25" s="13">
        <f t="shared" si="0"/>
        <v>0</v>
      </c>
      <c r="K25" s="13" t="s">
        <v>23</v>
      </c>
      <c r="L25" s="13">
        <f>LOOKUP(K$3:K$27,'TABLE DE VALEURS'!$A$1:$B$132)</f>
        <v>0</v>
      </c>
      <c r="M25" s="67" t="s">
        <v>23</v>
      </c>
      <c r="N25" s="13">
        <f>LOOKUP(M$3:M$27,'TABLE DE VALEURS'!$A$1:$B$132)</f>
        <v>0</v>
      </c>
      <c r="O25" s="67" t="s">
        <v>23</v>
      </c>
      <c r="P25" s="13">
        <f>LOOKUP(O$3:O$27,'TABLE DE VALEURS'!$A$1:$B$132)</f>
        <v>0</v>
      </c>
      <c r="Q25" s="67" t="s">
        <v>23</v>
      </c>
      <c r="R25" s="13">
        <f>LOOKUP(Q$3:Q$27,'TABLE DE VALEURS'!$A$1:$B$132)</f>
        <v>0</v>
      </c>
      <c r="S25" s="9">
        <f t="shared" si="1"/>
        <v>0</v>
      </c>
      <c r="T25" s="14">
        <f t="shared" si="2"/>
        <v>0</v>
      </c>
      <c r="U25" s="55">
        <f t="shared" si="3"/>
        <v>23</v>
      </c>
    </row>
    <row r="26" spans="1:21" ht="14.25" customHeight="1" x14ac:dyDescent="0.2">
      <c r="A26" s="13" t="s">
        <v>250</v>
      </c>
      <c r="B26" s="13" t="s">
        <v>251</v>
      </c>
      <c r="C26" s="10" t="s">
        <v>60</v>
      </c>
      <c r="D26" s="11" t="s">
        <v>21</v>
      </c>
      <c r="E26" s="11" t="s">
        <v>187</v>
      </c>
      <c r="F26" s="13" t="s">
        <v>23</v>
      </c>
      <c r="G26" s="13">
        <f>LOOKUP(F$3:F$27,'TABLE DE VALEURS'!$A$1:$B$132)</f>
        <v>0</v>
      </c>
      <c r="H26" s="13" t="s">
        <v>23</v>
      </c>
      <c r="I26" s="13">
        <f>LOOKUP(H$3:H$27,'TABLE DE VALEURS'!$A$1:$B$132)</f>
        <v>0</v>
      </c>
      <c r="J26" s="13">
        <f t="shared" si="0"/>
        <v>0</v>
      </c>
      <c r="K26" s="13" t="s">
        <v>23</v>
      </c>
      <c r="L26" s="13">
        <f>LOOKUP(K$3:K$27,'TABLE DE VALEURS'!$A$1:$B$132)</f>
        <v>0</v>
      </c>
      <c r="M26" s="67" t="s">
        <v>23</v>
      </c>
      <c r="N26" s="13">
        <f>LOOKUP(M$3:M$27,'TABLE DE VALEURS'!$A$1:$B$132)</f>
        <v>0</v>
      </c>
      <c r="O26" s="67" t="s">
        <v>23</v>
      </c>
      <c r="P26" s="13">
        <f>LOOKUP(O$3:O$27,'TABLE DE VALEURS'!$A$1:$B$132)</f>
        <v>0</v>
      </c>
      <c r="Q26" s="67" t="s">
        <v>23</v>
      </c>
      <c r="R26" s="13">
        <f>LOOKUP(Q$3:Q$27,'TABLE DE VALEURS'!$A$1:$B$132)</f>
        <v>0</v>
      </c>
      <c r="S26" s="9">
        <f t="shared" si="1"/>
        <v>0</v>
      </c>
      <c r="T26" s="14">
        <f t="shared" si="2"/>
        <v>0</v>
      </c>
      <c r="U26" s="16">
        <f t="shared" si="3"/>
        <v>23</v>
      </c>
    </row>
    <row r="27" spans="1:21" ht="14.25" customHeight="1" thickBot="1" x14ac:dyDescent="0.25">
      <c r="A27" s="13" t="s">
        <v>120</v>
      </c>
      <c r="B27" s="13" t="s">
        <v>254</v>
      </c>
      <c r="C27" s="10" t="s">
        <v>60</v>
      </c>
      <c r="D27" s="11" t="s">
        <v>21</v>
      </c>
      <c r="E27" s="11" t="s">
        <v>187</v>
      </c>
      <c r="F27" s="13" t="s">
        <v>23</v>
      </c>
      <c r="G27" s="13">
        <f>LOOKUP(F$3:F$27,'TABLE DE VALEURS'!$A$1:$B$132)</f>
        <v>0</v>
      </c>
      <c r="H27" s="13" t="s">
        <v>23</v>
      </c>
      <c r="I27" s="13">
        <f>LOOKUP(H$3:H$27,'TABLE DE VALEURS'!$A$1:$B$132)</f>
        <v>0</v>
      </c>
      <c r="J27" s="13">
        <f t="shared" si="0"/>
        <v>0</v>
      </c>
      <c r="K27" s="13" t="s">
        <v>23</v>
      </c>
      <c r="L27" s="13">
        <f>LOOKUP(K$3:K$27,'TABLE DE VALEURS'!$A$1:$B$132)</f>
        <v>0</v>
      </c>
      <c r="M27" s="67" t="s">
        <v>23</v>
      </c>
      <c r="N27" s="13">
        <f>LOOKUP(M$3:M$27,'TABLE DE VALEURS'!$A$1:$B$132)</f>
        <v>0</v>
      </c>
      <c r="O27" s="67" t="s">
        <v>23</v>
      </c>
      <c r="P27" s="13">
        <f>LOOKUP(O$3:O$27,'TABLE DE VALEURS'!$A$1:$B$132)</f>
        <v>0</v>
      </c>
      <c r="Q27" s="67" t="s">
        <v>23</v>
      </c>
      <c r="R27" s="13">
        <f>LOOKUP(Q$3:Q$27,'TABLE DE VALEURS'!$A$1:$B$132)</f>
        <v>0</v>
      </c>
      <c r="S27" s="9">
        <f t="shared" si="1"/>
        <v>0</v>
      </c>
      <c r="T27" s="14">
        <f t="shared" si="2"/>
        <v>0</v>
      </c>
      <c r="U27" s="55">
        <f t="shared" si="3"/>
        <v>23</v>
      </c>
    </row>
  </sheetData>
  <mergeCells count="13">
    <mergeCell ref="M1:N1"/>
    <mergeCell ref="Q1:R1"/>
    <mergeCell ref="U1:U2"/>
    <mergeCell ref="T1:T2"/>
    <mergeCell ref="O1:P1"/>
    <mergeCell ref="B1:B2"/>
    <mergeCell ref="A1:A2"/>
    <mergeCell ref="C1:C2"/>
    <mergeCell ref="K1:L1"/>
    <mergeCell ref="D1:D2"/>
    <mergeCell ref="E1:E2"/>
    <mergeCell ref="H1:I1"/>
    <mergeCell ref="F1:G1"/>
  </mergeCells>
  <dataValidations count="1">
    <dataValidation type="list" allowBlank="1" showErrorMessage="1" sqref="C1" xr:uid="{00000000-0002-0000-0500-000000000000}">
      <formula1>clubs</formula1>
    </dataValidation>
  </dataValidations>
  <pageMargins left="0.7" right="0.7" top="0.75" bottom="0.75" header="0" footer="0"/>
  <pageSetup scale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U50"/>
  <sheetViews>
    <sheetView workbookViewId="0">
      <selection sqref="A1:A2"/>
    </sheetView>
  </sheetViews>
  <sheetFormatPr baseColWidth="10" defaultColWidth="14.5" defaultRowHeight="15" customHeight="1" x14ac:dyDescent="0.2"/>
  <cols>
    <col min="1" max="1" width="18.1640625" customWidth="1"/>
    <col min="2" max="2" width="12.33203125" customWidth="1"/>
    <col min="3" max="3" width="29.5" customWidth="1"/>
    <col min="4" max="4" width="5.1640625" customWidth="1"/>
    <col min="5" max="5" width="9.1640625" customWidth="1"/>
    <col min="6" max="6" width="8.83203125" customWidth="1"/>
    <col min="7" max="7" width="7.5" customWidth="1"/>
    <col min="8" max="8" width="8.83203125" customWidth="1"/>
    <col min="9" max="9" width="7.5" customWidth="1"/>
    <col min="10" max="10" width="9.83203125" customWidth="1"/>
    <col min="11" max="11" width="6.33203125" customWidth="1"/>
    <col min="12" max="12" width="6.83203125" customWidth="1"/>
    <col min="13" max="13" width="6.33203125" customWidth="1"/>
    <col min="14" max="14" width="6.83203125" customWidth="1"/>
    <col min="15" max="15" width="6.33203125" customWidth="1"/>
    <col min="16" max="16" width="6.83203125" customWidth="1"/>
    <col min="17" max="17" width="6.33203125" customWidth="1"/>
    <col min="18" max="18" width="6.83203125" customWidth="1"/>
    <col min="19" max="19" width="10.1640625" customWidth="1"/>
    <col min="20" max="20" width="7.5" customWidth="1"/>
    <col min="21" max="21" width="13.33203125" customWidth="1"/>
  </cols>
  <sheetData>
    <row r="1" spans="1:21" ht="52.5" customHeight="1" x14ac:dyDescent="0.2">
      <c r="A1" s="80" t="s">
        <v>0</v>
      </c>
      <c r="B1" s="80" t="s">
        <v>1</v>
      </c>
      <c r="C1" s="80" t="s">
        <v>2</v>
      </c>
      <c r="D1" s="80" t="s">
        <v>3</v>
      </c>
      <c r="E1" s="80" t="s">
        <v>4</v>
      </c>
      <c r="F1" s="87" t="s">
        <v>5</v>
      </c>
      <c r="G1" s="88"/>
      <c r="H1" s="87" t="s">
        <v>6</v>
      </c>
      <c r="I1" s="88"/>
      <c r="J1" s="2" t="s">
        <v>7</v>
      </c>
      <c r="K1" s="77" t="s">
        <v>8</v>
      </c>
      <c r="L1" s="85"/>
      <c r="M1" s="87" t="s">
        <v>9</v>
      </c>
      <c r="N1" s="89"/>
      <c r="O1" s="87" t="s">
        <v>10</v>
      </c>
      <c r="P1" s="89"/>
      <c r="Q1" s="87" t="s">
        <v>11</v>
      </c>
      <c r="R1" s="88"/>
      <c r="S1" s="2" t="s">
        <v>12</v>
      </c>
      <c r="T1" s="74" t="s">
        <v>13</v>
      </c>
      <c r="U1" s="74" t="s">
        <v>14</v>
      </c>
    </row>
    <row r="2" spans="1:21" ht="14.25" customHeight="1" x14ac:dyDescent="0.2">
      <c r="A2" s="86"/>
      <c r="B2" s="86"/>
      <c r="C2" s="86"/>
      <c r="D2" s="86"/>
      <c r="E2" s="86"/>
      <c r="F2" s="53" t="s">
        <v>15</v>
      </c>
      <c r="G2" s="53" t="s">
        <v>16</v>
      </c>
      <c r="H2" s="53" t="s">
        <v>15</v>
      </c>
      <c r="I2" s="53" t="s">
        <v>16</v>
      </c>
      <c r="J2" s="53" t="s">
        <v>16</v>
      </c>
      <c r="K2" s="53" t="s">
        <v>15</v>
      </c>
      <c r="L2" s="53" t="s">
        <v>16</v>
      </c>
      <c r="M2" s="53" t="s">
        <v>15</v>
      </c>
      <c r="N2" s="53" t="s">
        <v>16</v>
      </c>
      <c r="O2" s="53" t="s">
        <v>15</v>
      </c>
      <c r="P2" s="53" t="s">
        <v>16</v>
      </c>
      <c r="Q2" s="53" t="s">
        <v>15</v>
      </c>
      <c r="R2" s="53" t="s">
        <v>16</v>
      </c>
      <c r="S2" s="54" t="s">
        <v>17</v>
      </c>
      <c r="T2" s="86"/>
      <c r="U2" s="86"/>
    </row>
    <row r="3" spans="1:21" ht="14.25" customHeight="1" x14ac:dyDescent="0.2">
      <c r="A3" s="10" t="s">
        <v>278</v>
      </c>
      <c r="B3" s="10" t="s">
        <v>243</v>
      </c>
      <c r="C3" s="10" t="s">
        <v>48</v>
      </c>
      <c r="D3" s="10" t="s">
        <v>27</v>
      </c>
      <c r="E3" s="10" t="s">
        <v>187</v>
      </c>
      <c r="F3" s="12">
        <v>2</v>
      </c>
      <c r="G3" s="13">
        <f>LOOKUP($F$3:F$50,'TABLE DE VALEURS'!$A$1:$B$132)</f>
        <v>145</v>
      </c>
      <c r="H3" s="12">
        <v>6</v>
      </c>
      <c r="I3" s="13">
        <f>LOOKUP(H$3:H$50,'TABLE DE VALEURS'!$A$1:$B$132)</f>
        <v>134</v>
      </c>
      <c r="J3" s="59">
        <f t="shared" ref="J3:J47" si="0">IF(G3&lt;I3,I3,G3)</f>
        <v>145</v>
      </c>
      <c r="K3" s="12">
        <v>5</v>
      </c>
      <c r="L3" s="13">
        <f>LOOKUP(K$3:K$48,'TABLE DE VALEURS'!$A$1:$B$132)</f>
        <v>136</v>
      </c>
      <c r="M3" s="9">
        <v>2</v>
      </c>
      <c r="N3" s="13">
        <f>LOOKUP(M$3:M$48,'TABLE DE VALEURS'!$A$1:$B$132)</f>
        <v>145</v>
      </c>
      <c r="O3" s="9">
        <v>1</v>
      </c>
      <c r="P3" s="13">
        <f>LOOKUP(O$3:O$48,'TABLE DE VALEURS'!$A$1:$B$132)</f>
        <v>150</v>
      </c>
      <c r="Q3" s="7" t="s">
        <v>46</v>
      </c>
      <c r="R3" s="13">
        <f>LOOKUP(Q$3:Q$48,'TABLE DE VALEURS'!$A$1:$B$132)</f>
        <v>0</v>
      </c>
      <c r="S3" s="7">
        <f t="shared" ref="S3:S47" si="1">IF(N3&lt;R3,R3,N3)</f>
        <v>145</v>
      </c>
      <c r="T3" s="14">
        <f t="shared" ref="T3:T47" si="2">(J3+(2*L3)+P3+S3)</f>
        <v>712</v>
      </c>
      <c r="U3" s="16">
        <f t="shared" ref="U3:U47" si="3">RANK($T3,T$3:T$48)</f>
        <v>1</v>
      </c>
    </row>
    <row r="4" spans="1:21" ht="14.25" customHeight="1" x14ac:dyDescent="0.2">
      <c r="A4" s="10" t="s">
        <v>282</v>
      </c>
      <c r="B4" s="10" t="s">
        <v>283</v>
      </c>
      <c r="C4" s="10" t="s">
        <v>284</v>
      </c>
      <c r="D4" s="10" t="s">
        <v>27</v>
      </c>
      <c r="E4" s="10" t="s">
        <v>187</v>
      </c>
      <c r="F4" s="13" t="s">
        <v>23</v>
      </c>
      <c r="G4" s="13">
        <f>LOOKUP($F$3:F$50,'TABLE DE VALEURS'!$A$1:$B$132)</f>
        <v>0</v>
      </c>
      <c r="H4" s="12">
        <v>29</v>
      </c>
      <c r="I4" s="13">
        <f>LOOKUP(H$3:H$50,'TABLE DE VALEURS'!$A$1:$B$132)</f>
        <v>103</v>
      </c>
      <c r="J4" s="59">
        <f t="shared" si="0"/>
        <v>103</v>
      </c>
      <c r="K4" s="12">
        <v>18</v>
      </c>
      <c r="L4" s="13">
        <f>LOOKUP(K$3:K$48,'TABLE DE VALEURS'!$A$1:$B$132)</f>
        <v>114</v>
      </c>
      <c r="M4" s="12">
        <v>5</v>
      </c>
      <c r="N4" s="13">
        <f>LOOKUP(M$3:M$48,'TABLE DE VALEURS'!$A$1:$B$132)</f>
        <v>136</v>
      </c>
      <c r="O4" s="12">
        <v>3</v>
      </c>
      <c r="P4" s="13">
        <f>LOOKUP(O$3:O$48,'TABLE DE VALEURS'!$A$1:$B$132)</f>
        <v>141</v>
      </c>
      <c r="Q4" s="12">
        <v>2</v>
      </c>
      <c r="R4" s="13">
        <f>LOOKUP(Q$3:Q$48,'TABLE DE VALEURS'!$A$1:$B$132)</f>
        <v>145</v>
      </c>
      <c r="S4" s="7">
        <f t="shared" si="1"/>
        <v>145</v>
      </c>
      <c r="T4" s="14">
        <f t="shared" si="2"/>
        <v>617</v>
      </c>
      <c r="U4" s="16">
        <f t="shared" si="3"/>
        <v>2</v>
      </c>
    </row>
    <row r="5" spans="1:21" ht="14.25" customHeight="1" x14ac:dyDescent="0.2">
      <c r="A5" s="10" t="s">
        <v>287</v>
      </c>
      <c r="B5" s="10" t="s">
        <v>143</v>
      </c>
      <c r="C5" s="10" t="s">
        <v>196</v>
      </c>
      <c r="D5" s="10" t="s">
        <v>27</v>
      </c>
      <c r="E5" s="10" t="s">
        <v>187</v>
      </c>
      <c r="F5" s="12">
        <v>1</v>
      </c>
      <c r="G5" s="13">
        <f>LOOKUP($F$3:F$50,'TABLE DE VALEURS'!$A$1:$B$132)</f>
        <v>150</v>
      </c>
      <c r="H5" s="13" t="s">
        <v>23</v>
      </c>
      <c r="I5" s="13">
        <f>LOOKUP(H$3:H$50,'TABLE DE VALEURS'!$A$1:$B$132)</f>
        <v>0</v>
      </c>
      <c r="J5" s="59">
        <f t="shared" si="0"/>
        <v>150</v>
      </c>
      <c r="K5" s="12">
        <v>2</v>
      </c>
      <c r="L5" s="13">
        <f>LOOKUP(K$3:K$48,'TABLE DE VALEURS'!$A$1:$B$132)</f>
        <v>145</v>
      </c>
      <c r="M5" s="9">
        <v>1</v>
      </c>
      <c r="N5" s="13">
        <f>LOOKUP(M$3:M$48,'TABLE DE VALEURS'!$A$1:$B$132)</f>
        <v>150</v>
      </c>
      <c r="O5" s="7" t="s">
        <v>23</v>
      </c>
      <c r="P5" s="13">
        <f>LOOKUP(O$3:O$48,'TABLE DE VALEURS'!$A$1:$B$132)</f>
        <v>0</v>
      </c>
      <c r="Q5" s="7" t="s">
        <v>23</v>
      </c>
      <c r="R5" s="13">
        <f>LOOKUP(Q$3:Q$48,'TABLE DE VALEURS'!$A$1:$B$132)</f>
        <v>0</v>
      </c>
      <c r="S5" s="7">
        <f t="shared" si="1"/>
        <v>150</v>
      </c>
      <c r="T5" s="14">
        <f t="shared" si="2"/>
        <v>590</v>
      </c>
      <c r="U5" s="16">
        <f t="shared" si="3"/>
        <v>3</v>
      </c>
    </row>
    <row r="6" spans="1:21" ht="14.25" customHeight="1" x14ac:dyDescent="0.2">
      <c r="A6" s="10" t="s">
        <v>290</v>
      </c>
      <c r="B6" s="10" t="s">
        <v>291</v>
      </c>
      <c r="C6" s="10" t="s">
        <v>110</v>
      </c>
      <c r="D6" s="10" t="s">
        <v>27</v>
      </c>
      <c r="E6" s="10" t="s">
        <v>187</v>
      </c>
      <c r="F6" s="12">
        <v>23</v>
      </c>
      <c r="G6" s="13">
        <f>LOOKUP($F$3:F$50,'TABLE DE VALEURS'!$A$1:$B$132)</f>
        <v>109</v>
      </c>
      <c r="H6" s="12">
        <v>26</v>
      </c>
      <c r="I6" s="13">
        <f>LOOKUP(H$3:H$50,'TABLE DE VALEURS'!$A$1:$B$132)</f>
        <v>106</v>
      </c>
      <c r="J6" s="59">
        <f t="shared" si="0"/>
        <v>109</v>
      </c>
      <c r="K6" s="12">
        <v>37</v>
      </c>
      <c r="L6" s="13">
        <f>LOOKUP(K$3:K$48,'TABLE DE VALEURS'!$A$1:$B$132)</f>
        <v>95</v>
      </c>
      <c r="M6" s="7" t="s">
        <v>23</v>
      </c>
      <c r="N6" s="13">
        <f>LOOKUP(M$3:M$48,'TABLE DE VALEURS'!$A$1:$B$132)</f>
        <v>0</v>
      </c>
      <c r="O6" s="9">
        <v>4</v>
      </c>
      <c r="P6" s="13">
        <f>LOOKUP(O$3:O$48,'TABLE DE VALEURS'!$A$1:$B$132)</f>
        <v>138</v>
      </c>
      <c r="Q6" s="9">
        <v>4</v>
      </c>
      <c r="R6" s="13">
        <f>LOOKUP(Q$3:Q$48,'TABLE DE VALEURS'!$A$1:$B$132)</f>
        <v>138</v>
      </c>
      <c r="S6" s="7">
        <f t="shared" si="1"/>
        <v>138</v>
      </c>
      <c r="T6" s="14">
        <f t="shared" si="2"/>
        <v>575</v>
      </c>
      <c r="U6" s="16">
        <f t="shared" si="3"/>
        <v>4</v>
      </c>
    </row>
    <row r="7" spans="1:21" ht="14.25" customHeight="1" x14ac:dyDescent="0.2">
      <c r="A7" s="10" t="s">
        <v>292</v>
      </c>
      <c r="B7" s="10" t="s">
        <v>293</v>
      </c>
      <c r="C7" s="10" t="s">
        <v>20</v>
      </c>
      <c r="D7" s="10" t="s">
        <v>27</v>
      </c>
      <c r="E7" s="10" t="s">
        <v>187</v>
      </c>
      <c r="F7" s="13" t="s">
        <v>23</v>
      </c>
      <c r="G7" s="13">
        <f>LOOKUP($F$3:F$50,'TABLE DE VALEURS'!$A$1:$B$132)</f>
        <v>0</v>
      </c>
      <c r="H7" s="12">
        <v>24</v>
      </c>
      <c r="I7" s="13">
        <f>LOOKUP(H$3:H$50,'TABLE DE VALEURS'!$A$1:$B$132)</f>
        <v>108</v>
      </c>
      <c r="J7" s="59">
        <f t="shared" si="0"/>
        <v>108</v>
      </c>
      <c r="K7" s="12">
        <v>48</v>
      </c>
      <c r="L7" s="13">
        <f>LOOKUP(K$3:K$48,'TABLE DE VALEURS'!$A$1:$B$132)</f>
        <v>84</v>
      </c>
      <c r="M7" s="17">
        <v>10</v>
      </c>
      <c r="N7" s="13">
        <f>LOOKUP(M$3:M$48,'TABLE DE VALEURS'!$A$1:$B$132)</f>
        <v>126</v>
      </c>
      <c r="O7" s="17">
        <v>11</v>
      </c>
      <c r="P7" s="13">
        <f>LOOKUP(O$3:O$48,'TABLE DE VALEURS'!$A$1:$B$132)</f>
        <v>124</v>
      </c>
      <c r="Q7" s="17">
        <v>5</v>
      </c>
      <c r="R7" s="13">
        <f>LOOKUP(Q$3:Q$48,'TABLE DE VALEURS'!$A$1:$B$132)</f>
        <v>136</v>
      </c>
      <c r="S7" s="7">
        <f t="shared" si="1"/>
        <v>136</v>
      </c>
      <c r="T7" s="14">
        <f t="shared" si="2"/>
        <v>536</v>
      </c>
      <c r="U7" s="16">
        <f t="shared" si="3"/>
        <v>5</v>
      </c>
    </row>
    <row r="8" spans="1:21" ht="14.25" customHeight="1" x14ac:dyDescent="0.2">
      <c r="A8" s="10" t="s">
        <v>294</v>
      </c>
      <c r="B8" s="10" t="s">
        <v>72</v>
      </c>
      <c r="C8" s="10" t="s">
        <v>110</v>
      </c>
      <c r="D8" s="10" t="s">
        <v>27</v>
      </c>
      <c r="E8" s="10" t="s">
        <v>187</v>
      </c>
      <c r="F8" s="12">
        <v>28</v>
      </c>
      <c r="G8" s="13">
        <f>LOOKUP($F$3:F$50,'TABLE DE VALEURS'!$A$1:$B$132)</f>
        <v>104</v>
      </c>
      <c r="H8" s="12">
        <v>32</v>
      </c>
      <c r="I8" s="13">
        <f>LOOKUP(H$3:H$50,'TABLE DE VALEURS'!$A$1:$B$132)</f>
        <v>100</v>
      </c>
      <c r="J8" s="59">
        <f t="shared" si="0"/>
        <v>104</v>
      </c>
      <c r="K8" s="12">
        <v>59</v>
      </c>
      <c r="L8" s="13">
        <f>LOOKUP(K$3:K$48,'TABLE DE VALEURS'!$A$1:$B$132)</f>
        <v>73</v>
      </c>
      <c r="M8" s="18" t="s">
        <v>23</v>
      </c>
      <c r="N8" s="13">
        <f>LOOKUP(M$3:M$48,'TABLE DE VALEURS'!$A$1:$B$132)</f>
        <v>0</v>
      </c>
      <c r="O8" s="17">
        <v>10</v>
      </c>
      <c r="P8" s="13">
        <f>LOOKUP(O$3:O$48,'TABLE DE VALEURS'!$A$1:$B$132)</f>
        <v>126</v>
      </c>
      <c r="Q8" s="17">
        <v>6</v>
      </c>
      <c r="R8" s="13">
        <f>LOOKUP(Q$3:Q$48,'TABLE DE VALEURS'!$A$1:$B$132)</f>
        <v>134</v>
      </c>
      <c r="S8" s="7">
        <f t="shared" si="1"/>
        <v>134</v>
      </c>
      <c r="T8" s="14">
        <f t="shared" si="2"/>
        <v>510</v>
      </c>
      <c r="U8" s="16">
        <f t="shared" si="3"/>
        <v>6</v>
      </c>
    </row>
    <row r="9" spans="1:21" ht="14.25" customHeight="1" x14ac:dyDescent="0.2">
      <c r="A9" s="10" t="s">
        <v>295</v>
      </c>
      <c r="B9" s="10" t="s">
        <v>296</v>
      </c>
      <c r="C9" s="10" t="s">
        <v>36</v>
      </c>
      <c r="D9" s="10" t="s">
        <v>27</v>
      </c>
      <c r="E9" s="10" t="s">
        <v>187</v>
      </c>
      <c r="F9" s="13" t="s">
        <v>23</v>
      </c>
      <c r="G9" s="13">
        <f>LOOKUP($F$3:F$50,'TABLE DE VALEURS'!$A$1:$B$132)</f>
        <v>0</v>
      </c>
      <c r="H9" s="13" t="s">
        <v>23</v>
      </c>
      <c r="I9" s="13">
        <f>LOOKUP(H$3:H$50,'TABLE DE VALEURS'!$A$1:$B$132)</f>
        <v>0</v>
      </c>
      <c r="J9" s="59">
        <f t="shared" si="0"/>
        <v>0</v>
      </c>
      <c r="K9" s="12">
        <v>22</v>
      </c>
      <c r="L9" s="13">
        <f>LOOKUP(K$3:K$48,'TABLE DE VALEURS'!$A$1:$B$132)</f>
        <v>110</v>
      </c>
      <c r="M9" s="12">
        <v>3</v>
      </c>
      <c r="N9" s="13">
        <f>LOOKUP(M$3:M$48,'TABLE DE VALEURS'!$A$1:$B$132)</f>
        <v>141</v>
      </c>
      <c r="O9" s="12">
        <v>6</v>
      </c>
      <c r="P9" s="13">
        <f>LOOKUP(O$3:O$48,'TABLE DE VALEURS'!$A$1:$B$132)</f>
        <v>134</v>
      </c>
      <c r="Q9" s="13" t="s">
        <v>23</v>
      </c>
      <c r="R9" s="13">
        <f>LOOKUP(Q$3:Q$48,'TABLE DE VALEURS'!$A$1:$B$132)</f>
        <v>0</v>
      </c>
      <c r="S9" s="7">
        <f t="shared" si="1"/>
        <v>141</v>
      </c>
      <c r="T9" s="14">
        <f t="shared" si="2"/>
        <v>495</v>
      </c>
      <c r="U9" s="16">
        <f t="shared" si="3"/>
        <v>7</v>
      </c>
    </row>
    <row r="10" spans="1:21" ht="14.25" customHeight="1" x14ac:dyDescent="0.2">
      <c r="A10" s="10" t="s">
        <v>297</v>
      </c>
      <c r="B10" s="10" t="s">
        <v>283</v>
      </c>
      <c r="C10" s="10" t="s">
        <v>110</v>
      </c>
      <c r="D10" s="10" t="s">
        <v>27</v>
      </c>
      <c r="E10" s="10" t="s">
        <v>187</v>
      </c>
      <c r="F10" s="12">
        <v>10</v>
      </c>
      <c r="G10" s="13">
        <f>LOOKUP($F$3:F$50,'TABLE DE VALEURS'!$A$1:$B$132)</f>
        <v>126</v>
      </c>
      <c r="H10" s="12">
        <v>5</v>
      </c>
      <c r="I10" s="13">
        <f>LOOKUP(H$3:H$50,'TABLE DE VALEURS'!$A$1:$B$132)</f>
        <v>136</v>
      </c>
      <c r="J10" s="59">
        <f t="shared" si="0"/>
        <v>136</v>
      </c>
      <c r="K10" s="12">
        <v>21</v>
      </c>
      <c r="L10" s="13">
        <f>LOOKUP(K$3:K$48,'TABLE DE VALEURS'!$A$1:$B$132)</f>
        <v>111</v>
      </c>
      <c r="M10" s="7" t="s">
        <v>23</v>
      </c>
      <c r="N10" s="13">
        <f>LOOKUP(M$3:M$48,'TABLE DE VALEURS'!$A$1:$B$132)</f>
        <v>0</v>
      </c>
      <c r="O10" s="9">
        <v>5</v>
      </c>
      <c r="P10" s="13">
        <f>LOOKUP(O$3:O$48,'TABLE DE VALEURS'!$A$1:$B$132)</f>
        <v>136</v>
      </c>
      <c r="Q10" s="7" t="s">
        <v>23</v>
      </c>
      <c r="R10" s="13">
        <f>LOOKUP(Q$3:Q$48,'TABLE DE VALEURS'!$A$1:$B$132)</f>
        <v>0</v>
      </c>
      <c r="S10" s="7">
        <f t="shared" si="1"/>
        <v>0</v>
      </c>
      <c r="T10" s="14">
        <f t="shared" si="2"/>
        <v>494</v>
      </c>
      <c r="U10" s="16">
        <f t="shared" si="3"/>
        <v>8</v>
      </c>
    </row>
    <row r="11" spans="1:21" ht="14.25" customHeight="1" x14ac:dyDescent="0.2">
      <c r="A11" s="10" t="s">
        <v>302</v>
      </c>
      <c r="B11" s="10" t="s">
        <v>148</v>
      </c>
      <c r="C11" s="10" t="s">
        <v>110</v>
      </c>
      <c r="D11" s="10" t="s">
        <v>27</v>
      </c>
      <c r="E11" s="10" t="s">
        <v>187</v>
      </c>
      <c r="F11" s="12">
        <v>5</v>
      </c>
      <c r="G11" s="13">
        <f>LOOKUP($F$3:F$50,'TABLE DE VALEURS'!$A$1:$B$132)</f>
        <v>136</v>
      </c>
      <c r="H11" s="12">
        <v>9</v>
      </c>
      <c r="I11" s="13">
        <f>LOOKUP(H$3:H$50,'TABLE DE VALEURS'!$A$1:$B$132)</f>
        <v>128</v>
      </c>
      <c r="J11" s="59">
        <f t="shared" si="0"/>
        <v>136</v>
      </c>
      <c r="K11" s="12">
        <v>29</v>
      </c>
      <c r="L11" s="13">
        <f>LOOKUP(K$3:K$48,'TABLE DE VALEURS'!$A$1:$B$132)</f>
        <v>103</v>
      </c>
      <c r="M11" s="7" t="s">
        <v>23</v>
      </c>
      <c r="N11" s="13">
        <f>LOOKUP(M$3:M$48,'TABLE DE VALEURS'!$A$1:$B$132)</f>
        <v>0</v>
      </c>
      <c r="O11" s="9">
        <v>7</v>
      </c>
      <c r="P11" s="13">
        <f>LOOKUP(O$3:O$48,'TABLE DE VALEURS'!$A$1:$B$132)</f>
        <v>132</v>
      </c>
      <c r="Q11" s="7" t="s">
        <v>23</v>
      </c>
      <c r="R11" s="13">
        <f>LOOKUP(Q$3:Q$48,'TABLE DE VALEURS'!$A$1:$B$132)</f>
        <v>0</v>
      </c>
      <c r="S11" s="7">
        <f t="shared" si="1"/>
        <v>0</v>
      </c>
      <c r="T11" s="14">
        <f t="shared" si="2"/>
        <v>474</v>
      </c>
      <c r="U11" s="16">
        <f t="shared" si="3"/>
        <v>9</v>
      </c>
    </row>
    <row r="12" spans="1:21" ht="14.25" customHeight="1" x14ac:dyDescent="0.2">
      <c r="A12" s="10" t="s">
        <v>305</v>
      </c>
      <c r="B12" s="10" t="s">
        <v>129</v>
      </c>
      <c r="C12" s="10" t="s">
        <v>306</v>
      </c>
      <c r="D12" s="10" t="s">
        <v>27</v>
      </c>
      <c r="E12" s="10" t="s">
        <v>187</v>
      </c>
      <c r="F12" s="12">
        <v>15</v>
      </c>
      <c r="G12" s="13">
        <f>LOOKUP($F$3:F$50,'TABLE DE VALEURS'!$A$1:$B$132)</f>
        <v>117</v>
      </c>
      <c r="H12" s="12">
        <v>27</v>
      </c>
      <c r="I12" s="13">
        <f>LOOKUP(H$3:H$50,'TABLE DE VALEURS'!$A$1:$B$132)</f>
        <v>105</v>
      </c>
      <c r="J12" s="59">
        <f t="shared" si="0"/>
        <v>117</v>
      </c>
      <c r="K12" s="12">
        <v>26</v>
      </c>
      <c r="L12" s="13">
        <f>LOOKUP(K$3:K$48,'TABLE DE VALEURS'!$A$1:$B$132)</f>
        <v>106</v>
      </c>
      <c r="M12" s="17">
        <v>8</v>
      </c>
      <c r="N12" s="13">
        <f>LOOKUP(M$3:M$48,'TABLE DE VALEURS'!$A$1:$B$132)</f>
        <v>130</v>
      </c>
      <c r="O12" s="18" t="s">
        <v>23</v>
      </c>
      <c r="P12" s="13">
        <f>LOOKUP(O$3:O$48,'TABLE DE VALEURS'!$A$1:$B$132)</f>
        <v>0</v>
      </c>
      <c r="Q12" s="18" t="s">
        <v>23</v>
      </c>
      <c r="R12" s="13">
        <f>LOOKUP(Q$3:Q$48,'TABLE DE VALEURS'!$A$1:$B$132)</f>
        <v>0</v>
      </c>
      <c r="S12" s="7">
        <f t="shared" si="1"/>
        <v>130</v>
      </c>
      <c r="T12" s="14">
        <f t="shared" si="2"/>
        <v>459</v>
      </c>
      <c r="U12" s="16">
        <f t="shared" si="3"/>
        <v>10</v>
      </c>
    </row>
    <row r="13" spans="1:21" ht="14.25" customHeight="1" x14ac:dyDescent="0.2">
      <c r="A13" s="10" t="s">
        <v>308</v>
      </c>
      <c r="B13" s="10" t="s">
        <v>165</v>
      </c>
      <c r="C13" s="10" t="s">
        <v>110</v>
      </c>
      <c r="D13" s="10" t="s">
        <v>27</v>
      </c>
      <c r="E13" s="10" t="s">
        <v>187</v>
      </c>
      <c r="F13" s="12">
        <v>19</v>
      </c>
      <c r="G13" s="13">
        <f>LOOKUP($F$3:F$50,'TABLE DE VALEURS'!$A$1:$B$132)</f>
        <v>113</v>
      </c>
      <c r="H13" s="12">
        <v>20</v>
      </c>
      <c r="I13" s="13">
        <f>LOOKUP(H$3:H$50,'TABLE DE VALEURS'!$A$1:$B$132)</f>
        <v>112</v>
      </c>
      <c r="J13" s="59">
        <f t="shared" si="0"/>
        <v>113</v>
      </c>
      <c r="K13" s="12">
        <v>49</v>
      </c>
      <c r="L13" s="13">
        <f>LOOKUP(K$3:K$48,'TABLE DE VALEURS'!$A$1:$B$132)</f>
        <v>83</v>
      </c>
      <c r="M13" s="7" t="s">
        <v>23</v>
      </c>
      <c r="N13" s="13">
        <f>LOOKUP(M$3:M$48,'TABLE DE VALEURS'!$A$1:$B$132)</f>
        <v>0</v>
      </c>
      <c r="O13" s="9">
        <v>2</v>
      </c>
      <c r="P13" s="13">
        <f>LOOKUP(O$3:O$48,'TABLE DE VALEURS'!$A$1:$B$132)</f>
        <v>145</v>
      </c>
      <c r="Q13" s="7" t="s">
        <v>23</v>
      </c>
      <c r="R13" s="13">
        <f>LOOKUP(Q$3:Q$48,'TABLE DE VALEURS'!$A$1:$B$132)</f>
        <v>0</v>
      </c>
      <c r="S13" s="7">
        <f t="shared" si="1"/>
        <v>0</v>
      </c>
      <c r="T13" s="14">
        <f t="shared" si="2"/>
        <v>424</v>
      </c>
      <c r="U13" s="16">
        <f t="shared" si="3"/>
        <v>11</v>
      </c>
    </row>
    <row r="14" spans="1:21" ht="14.25" customHeight="1" x14ac:dyDescent="0.2">
      <c r="A14" s="10" t="s">
        <v>312</v>
      </c>
      <c r="B14" s="10" t="s">
        <v>313</v>
      </c>
      <c r="C14" s="10" t="s">
        <v>36</v>
      </c>
      <c r="D14" s="11" t="s">
        <v>27</v>
      </c>
      <c r="E14" s="11" t="s">
        <v>187</v>
      </c>
      <c r="F14" s="13" t="s">
        <v>23</v>
      </c>
      <c r="G14" s="13">
        <f>LOOKUP($F$3:F$50,'TABLE DE VALEURS'!$A$1:$B$132)</f>
        <v>0</v>
      </c>
      <c r="H14" s="13" t="s">
        <v>23</v>
      </c>
      <c r="I14" s="13">
        <f>LOOKUP(H$3:H$50,'TABLE DE VALEURS'!$A$1:$B$132)</f>
        <v>0</v>
      </c>
      <c r="J14" s="59">
        <f t="shared" si="0"/>
        <v>0</v>
      </c>
      <c r="K14" s="12">
        <v>52</v>
      </c>
      <c r="L14" s="13">
        <f>LOOKUP(K$3:K$48,'TABLE DE VALEURS'!$A$1:$B$132)</f>
        <v>80</v>
      </c>
      <c r="M14" s="12">
        <v>7</v>
      </c>
      <c r="N14" s="13">
        <f>LOOKUP(M$3:M$48,'TABLE DE VALEURS'!$A$1:$B$132)</f>
        <v>132</v>
      </c>
      <c r="O14" s="12">
        <v>9</v>
      </c>
      <c r="P14" s="13">
        <f>LOOKUP(O$3:O$48,'TABLE DE VALEURS'!$A$1:$B$132)</f>
        <v>128</v>
      </c>
      <c r="Q14" s="13" t="s">
        <v>23</v>
      </c>
      <c r="R14" s="13">
        <f>LOOKUP(Q$3:Q$48,'TABLE DE VALEURS'!$A$1:$B$132)</f>
        <v>0</v>
      </c>
      <c r="S14" s="7">
        <f t="shared" si="1"/>
        <v>132</v>
      </c>
      <c r="T14" s="14">
        <f t="shared" si="2"/>
        <v>420</v>
      </c>
      <c r="U14" s="16">
        <f t="shared" si="3"/>
        <v>12</v>
      </c>
    </row>
    <row r="15" spans="1:21" ht="14.25" customHeight="1" x14ac:dyDescent="0.2">
      <c r="A15" s="10" t="s">
        <v>273</v>
      </c>
      <c r="B15" s="10" t="s">
        <v>129</v>
      </c>
      <c r="C15" s="10" t="s">
        <v>67</v>
      </c>
      <c r="D15" s="10" t="s">
        <v>27</v>
      </c>
      <c r="E15" s="10" t="s">
        <v>187</v>
      </c>
      <c r="F15" s="12">
        <v>8</v>
      </c>
      <c r="G15" s="13">
        <f>LOOKUP($F$3:F$50,'TABLE DE VALEURS'!$A$1:$B$132)</f>
        <v>130</v>
      </c>
      <c r="H15" s="12">
        <v>7</v>
      </c>
      <c r="I15" s="13">
        <f>LOOKUP(H$3:H$50,'TABLE DE VALEURS'!$A$1:$B$132)</f>
        <v>132</v>
      </c>
      <c r="J15" s="59">
        <f t="shared" si="0"/>
        <v>132</v>
      </c>
      <c r="K15" s="12">
        <v>10</v>
      </c>
      <c r="L15" s="13">
        <f>LOOKUP(K$3:K$48,'TABLE DE VALEURS'!$A$1:$B$132)</f>
        <v>126</v>
      </c>
      <c r="M15" s="18" t="s">
        <v>23</v>
      </c>
      <c r="N15" s="13">
        <f>LOOKUP(M$3:M$48,'TABLE DE VALEURS'!$A$1:$B$132)</f>
        <v>0</v>
      </c>
      <c r="O15" s="18" t="s">
        <v>23</v>
      </c>
      <c r="P15" s="13">
        <f>LOOKUP(O$3:O$48,'TABLE DE VALEURS'!$A$1:$B$132)</f>
        <v>0</v>
      </c>
      <c r="Q15" s="18" t="s">
        <v>23</v>
      </c>
      <c r="R15" s="13">
        <f>LOOKUP(Q$3:Q$48,'TABLE DE VALEURS'!$A$1:$B$132)</f>
        <v>0</v>
      </c>
      <c r="S15" s="7">
        <f t="shared" si="1"/>
        <v>0</v>
      </c>
      <c r="T15" s="14">
        <f t="shared" si="2"/>
        <v>384</v>
      </c>
      <c r="U15" s="16">
        <f t="shared" si="3"/>
        <v>13</v>
      </c>
    </row>
    <row r="16" spans="1:21" x14ac:dyDescent="0.2">
      <c r="A16" s="10" t="s">
        <v>259</v>
      </c>
      <c r="B16" s="10" t="s">
        <v>322</v>
      </c>
      <c r="C16" s="10" t="s">
        <v>48</v>
      </c>
      <c r="D16" s="10" t="s">
        <v>27</v>
      </c>
      <c r="E16" s="10" t="s">
        <v>187</v>
      </c>
      <c r="F16" s="12">
        <v>6</v>
      </c>
      <c r="G16" s="13">
        <f>LOOKUP($F$3:F$50,'TABLE DE VALEURS'!$A$1:$B$132)</f>
        <v>134</v>
      </c>
      <c r="H16" s="12">
        <v>10</v>
      </c>
      <c r="I16" s="13">
        <f>LOOKUP(H$3:H$50,'TABLE DE VALEURS'!$A$1:$B$132)</f>
        <v>126</v>
      </c>
      <c r="J16" s="59">
        <f t="shared" si="0"/>
        <v>134</v>
      </c>
      <c r="K16" s="12">
        <v>11</v>
      </c>
      <c r="L16" s="13">
        <f>LOOKUP(K$3:K$48,'TABLE DE VALEURS'!$A$1:$B$132)</f>
        <v>124</v>
      </c>
      <c r="M16" s="7" t="s">
        <v>23</v>
      </c>
      <c r="N16" s="13">
        <f>LOOKUP(M$3:M$48,'TABLE DE VALEURS'!$A$1:$B$132)</f>
        <v>0</v>
      </c>
      <c r="O16" s="7" t="s">
        <v>23</v>
      </c>
      <c r="P16" s="13">
        <f>LOOKUP(O$3:O$48,'TABLE DE VALEURS'!$A$1:$B$132)</f>
        <v>0</v>
      </c>
      <c r="Q16" s="7" t="s">
        <v>23</v>
      </c>
      <c r="R16" s="13">
        <f>LOOKUP(Q$3:Q$48,'TABLE DE VALEURS'!$A$1:$B$132)</f>
        <v>0</v>
      </c>
      <c r="S16" s="7">
        <f t="shared" si="1"/>
        <v>0</v>
      </c>
      <c r="T16" s="14">
        <f t="shared" si="2"/>
        <v>382</v>
      </c>
      <c r="U16" s="16">
        <f t="shared" si="3"/>
        <v>14</v>
      </c>
    </row>
    <row r="17" spans="1:21" x14ac:dyDescent="0.2">
      <c r="A17" s="10" t="s">
        <v>325</v>
      </c>
      <c r="B17" s="10" t="s">
        <v>326</v>
      </c>
      <c r="C17" s="10" t="s">
        <v>196</v>
      </c>
      <c r="D17" s="10" t="s">
        <v>27</v>
      </c>
      <c r="E17" s="10" t="s">
        <v>187</v>
      </c>
      <c r="F17" s="12">
        <v>9</v>
      </c>
      <c r="G17" s="13">
        <f>LOOKUP($F$3:F$50,'TABLE DE VALEURS'!$A$1:$B$132)</f>
        <v>128</v>
      </c>
      <c r="H17" s="12">
        <v>12</v>
      </c>
      <c r="I17" s="13">
        <f>LOOKUP(H$3:H$50,'TABLE DE VALEURS'!$A$1:$B$132)</f>
        <v>122</v>
      </c>
      <c r="J17" s="59">
        <f t="shared" si="0"/>
        <v>128</v>
      </c>
      <c r="K17" s="12">
        <v>15</v>
      </c>
      <c r="L17" s="13">
        <f>LOOKUP(K$3:K$48,'TABLE DE VALEURS'!$A$1:$B$132)</f>
        <v>117</v>
      </c>
      <c r="M17" s="9" t="s">
        <v>46</v>
      </c>
      <c r="N17" s="13">
        <f>LOOKUP(M$3:M$48,'TABLE DE VALEURS'!$A$1:$B$132)</f>
        <v>0</v>
      </c>
      <c r="O17" s="9" t="s">
        <v>46</v>
      </c>
      <c r="P17" s="13">
        <f>LOOKUP(O$3:O$48,'TABLE DE VALEURS'!$A$1:$B$132)</f>
        <v>0</v>
      </c>
      <c r="Q17" s="9" t="s">
        <v>46</v>
      </c>
      <c r="R17" s="13">
        <f>LOOKUP(Q$3:Q$48,'TABLE DE VALEURS'!$A$1:$B$132)</f>
        <v>0</v>
      </c>
      <c r="S17" s="7">
        <f t="shared" si="1"/>
        <v>0</v>
      </c>
      <c r="T17" s="14">
        <f t="shared" si="2"/>
        <v>362</v>
      </c>
      <c r="U17" s="16">
        <f t="shared" si="3"/>
        <v>15</v>
      </c>
    </row>
    <row r="18" spans="1:21" ht="14.25" customHeight="1" x14ac:dyDescent="0.2">
      <c r="A18" s="10" t="s">
        <v>331</v>
      </c>
      <c r="B18" s="10" t="s">
        <v>332</v>
      </c>
      <c r="C18" s="10" t="s">
        <v>20</v>
      </c>
      <c r="D18" s="10" t="s">
        <v>27</v>
      </c>
      <c r="E18" s="10" t="s">
        <v>187</v>
      </c>
      <c r="F18" s="13" t="s">
        <v>23</v>
      </c>
      <c r="G18" s="13">
        <f>LOOKUP($F$3:F$50,'TABLE DE VALEURS'!$A$1:$B$132)</f>
        <v>0</v>
      </c>
      <c r="H18" s="12">
        <v>28</v>
      </c>
      <c r="I18" s="13">
        <f>LOOKUP(H$3:H$50,'TABLE DE VALEURS'!$A$1:$B$132)</f>
        <v>104</v>
      </c>
      <c r="J18" s="59">
        <f t="shared" si="0"/>
        <v>104</v>
      </c>
      <c r="K18" s="12">
        <v>66</v>
      </c>
      <c r="L18" s="13">
        <f>LOOKUP(K$3:K$48,'TABLE DE VALEURS'!$A$1:$B$132)</f>
        <v>66</v>
      </c>
      <c r="M18" s="12">
        <v>12</v>
      </c>
      <c r="N18" s="13">
        <f>LOOKUP(M$3:M$48,'TABLE DE VALEURS'!$A$1:$B$132)</f>
        <v>122</v>
      </c>
      <c r="O18" s="13" t="s">
        <v>23</v>
      </c>
      <c r="P18" s="13">
        <f>LOOKUP(O$3:O$48,'TABLE DE VALEURS'!$A$1:$B$132)</f>
        <v>0</v>
      </c>
      <c r="Q18" s="13" t="s">
        <v>23</v>
      </c>
      <c r="R18" s="13">
        <f>LOOKUP(Q$3:Q$48,'TABLE DE VALEURS'!$A$1:$B$132)</f>
        <v>0</v>
      </c>
      <c r="S18" s="7">
        <f t="shared" si="1"/>
        <v>122</v>
      </c>
      <c r="T18" s="14">
        <f t="shared" si="2"/>
        <v>358</v>
      </c>
      <c r="U18" s="16">
        <f t="shared" si="3"/>
        <v>16</v>
      </c>
    </row>
    <row r="19" spans="1:21" ht="14.25" customHeight="1" x14ac:dyDescent="0.2">
      <c r="A19" s="10" t="s">
        <v>336</v>
      </c>
      <c r="B19" s="10" t="s">
        <v>337</v>
      </c>
      <c r="C19" s="10" t="s">
        <v>196</v>
      </c>
      <c r="D19" s="10" t="s">
        <v>27</v>
      </c>
      <c r="E19" s="10" t="s">
        <v>187</v>
      </c>
      <c r="F19" s="13" t="s">
        <v>23</v>
      </c>
      <c r="G19" s="13">
        <f>LOOKUP($F$3:F$50,'TABLE DE VALEURS'!$A$1:$B$132)</f>
        <v>0</v>
      </c>
      <c r="H19" s="13" t="s">
        <v>23</v>
      </c>
      <c r="I19" s="13">
        <f>LOOKUP(H$3:H$50,'TABLE DE VALEURS'!$A$1:$B$132)</f>
        <v>0</v>
      </c>
      <c r="J19" s="59">
        <f t="shared" si="0"/>
        <v>0</v>
      </c>
      <c r="K19" s="12">
        <v>28</v>
      </c>
      <c r="L19" s="13">
        <f>LOOKUP(K$3:K$48,'TABLE DE VALEURS'!$A$1:$B$132)</f>
        <v>104</v>
      </c>
      <c r="M19" s="17">
        <v>11</v>
      </c>
      <c r="N19" s="13">
        <f>LOOKUP(M$3:M$48,'TABLE DE VALEURS'!$A$1:$B$132)</f>
        <v>124</v>
      </c>
      <c r="O19" s="18" t="s">
        <v>23</v>
      </c>
      <c r="P19" s="13">
        <f>LOOKUP(O$3:O$48,'TABLE DE VALEURS'!$A$1:$B$132)</f>
        <v>0</v>
      </c>
      <c r="Q19" s="18" t="s">
        <v>23</v>
      </c>
      <c r="R19" s="13">
        <f>LOOKUP(Q$3:Q$48,'TABLE DE VALEURS'!$A$1:$B$132)</f>
        <v>0</v>
      </c>
      <c r="S19" s="7">
        <f t="shared" si="1"/>
        <v>124</v>
      </c>
      <c r="T19" s="14">
        <f t="shared" si="2"/>
        <v>332</v>
      </c>
      <c r="U19" s="16">
        <f t="shared" si="3"/>
        <v>17</v>
      </c>
    </row>
    <row r="20" spans="1:21" ht="14.25" customHeight="1" x14ac:dyDescent="0.2">
      <c r="A20" s="10" t="s">
        <v>342</v>
      </c>
      <c r="B20" s="10" t="s">
        <v>129</v>
      </c>
      <c r="C20" s="10" t="s">
        <v>196</v>
      </c>
      <c r="D20" s="10" t="s">
        <v>27</v>
      </c>
      <c r="E20" s="10" t="s">
        <v>187</v>
      </c>
      <c r="F20" s="12">
        <v>25</v>
      </c>
      <c r="G20" s="13">
        <f>LOOKUP($F$3:F$50,'TABLE DE VALEURS'!$A$1:$B$132)</f>
        <v>107</v>
      </c>
      <c r="H20" s="13" t="s">
        <v>23</v>
      </c>
      <c r="I20" s="13">
        <f>LOOKUP(H$3:H$50,'TABLE DE VALEURS'!$A$1:$B$132)</f>
        <v>0</v>
      </c>
      <c r="J20" s="59">
        <f t="shared" si="0"/>
        <v>107</v>
      </c>
      <c r="K20" s="12">
        <v>34</v>
      </c>
      <c r="L20" s="13">
        <f>LOOKUP(K$3:K$48,'TABLE DE VALEURS'!$A$1:$B$132)</f>
        <v>98</v>
      </c>
      <c r="M20" s="7" t="s">
        <v>23</v>
      </c>
      <c r="N20" s="13">
        <f>LOOKUP(M$3:M$48,'TABLE DE VALEURS'!$A$1:$B$132)</f>
        <v>0</v>
      </c>
      <c r="O20" s="9" t="s">
        <v>46</v>
      </c>
      <c r="P20" s="13">
        <f>LOOKUP(O$3:O$48,'TABLE DE VALEURS'!$A$1:$B$132)</f>
        <v>0</v>
      </c>
      <c r="Q20" s="9" t="s">
        <v>46</v>
      </c>
      <c r="R20" s="13">
        <f>LOOKUP(Q$3:Q$48,'TABLE DE VALEURS'!$A$1:$B$132)</f>
        <v>0</v>
      </c>
      <c r="S20" s="7">
        <f t="shared" si="1"/>
        <v>0</v>
      </c>
      <c r="T20" s="14">
        <f t="shared" si="2"/>
        <v>303</v>
      </c>
      <c r="U20" s="16">
        <f t="shared" si="3"/>
        <v>18</v>
      </c>
    </row>
    <row r="21" spans="1:21" ht="14.25" customHeight="1" x14ac:dyDescent="0.2">
      <c r="A21" s="10" t="s">
        <v>348</v>
      </c>
      <c r="B21" s="10" t="s">
        <v>349</v>
      </c>
      <c r="C21" s="10" t="s">
        <v>350</v>
      </c>
      <c r="D21" s="10" t="s">
        <v>27</v>
      </c>
      <c r="E21" s="10" t="s">
        <v>187</v>
      </c>
      <c r="F21" s="13" t="s">
        <v>23</v>
      </c>
      <c r="G21" s="13">
        <f>LOOKUP($F$3:F$50,'TABLE DE VALEURS'!$A$1:$B$132)</f>
        <v>0</v>
      </c>
      <c r="H21" s="13" t="s">
        <v>23</v>
      </c>
      <c r="I21" s="13">
        <f>LOOKUP(H$3:H$50,'TABLE DE VALEURS'!$A$1:$B$132)</f>
        <v>0</v>
      </c>
      <c r="J21" s="59">
        <f t="shared" si="0"/>
        <v>0</v>
      </c>
      <c r="K21" s="12">
        <v>46</v>
      </c>
      <c r="L21" s="13">
        <f>LOOKUP(K$3:K$48,'TABLE DE VALEURS'!$A$1:$B$132)</f>
        <v>86</v>
      </c>
      <c r="M21" s="18" t="s">
        <v>23</v>
      </c>
      <c r="N21" s="13">
        <f>LOOKUP(M$3:M$48,'TABLE DE VALEURS'!$A$1:$B$132)</f>
        <v>0</v>
      </c>
      <c r="O21" s="17">
        <v>8</v>
      </c>
      <c r="P21" s="13">
        <f>LOOKUP(O$3:O$48,'TABLE DE VALEURS'!$A$1:$B$132)</f>
        <v>130</v>
      </c>
      <c r="Q21" s="18" t="s">
        <v>23</v>
      </c>
      <c r="R21" s="13">
        <f>LOOKUP(Q$3:Q$48,'TABLE DE VALEURS'!$A$1:$B$132)</f>
        <v>0</v>
      </c>
      <c r="S21" s="7">
        <f t="shared" si="1"/>
        <v>0</v>
      </c>
      <c r="T21" s="14">
        <f t="shared" si="2"/>
        <v>302</v>
      </c>
      <c r="U21" s="16">
        <f t="shared" si="3"/>
        <v>19</v>
      </c>
    </row>
    <row r="22" spans="1:21" ht="14.25" customHeight="1" x14ac:dyDescent="0.2">
      <c r="A22" s="10" t="s">
        <v>108</v>
      </c>
      <c r="B22" s="10" t="s">
        <v>141</v>
      </c>
      <c r="C22" s="10" t="s">
        <v>110</v>
      </c>
      <c r="D22" s="10" t="s">
        <v>27</v>
      </c>
      <c r="E22" s="10" t="s">
        <v>187</v>
      </c>
      <c r="F22" s="12">
        <v>16</v>
      </c>
      <c r="G22" s="13">
        <f>LOOKUP($F$3:F$50,'TABLE DE VALEURS'!$A$1:$B$132)</f>
        <v>116</v>
      </c>
      <c r="H22" s="12">
        <v>22</v>
      </c>
      <c r="I22" s="13">
        <f>LOOKUP(H$3:H$50,'TABLE DE VALEURS'!$A$1:$B$132)</f>
        <v>110</v>
      </c>
      <c r="J22" s="59">
        <f t="shared" si="0"/>
        <v>116</v>
      </c>
      <c r="K22" s="12">
        <v>40</v>
      </c>
      <c r="L22" s="13">
        <f>LOOKUP(K$3:K$48,'TABLE DE VALEURS'!$A$1:$B$132)</f>
        <v>92</v>
      </c>
      <c r="M22" s="18" t="s">
        <v>23</v>
      </c>
      <c r="N22" s="13">
        <f>LOOKUP(M$3:M$48,'TABLE DE VALEURS'!$A$1:$B$132)</f>
        <v>0</v>
      </c>
      <c r="O22" s="18" t="s">
        <v>23</v>
      </c>
      <c r="P22" s="13">
        <f>LOOKUP(O$3:O$48,'TABLE DE VALEURS'!$A$1:$B$132)</f>
        <v>0</v>
      </c>
      <c r="Q22" s="18" t="s">
        <v>23</v>
      </c>
      <c r="R22" s="13">
        <f>LOOKUP(Q$3:Q$48,'TABLE DE VALEURS'!$A$1:$B$132)</f>
        <v>0</v>
      </c>
      <c r="S22" s="7">
        <f t="shared" si="1"/>
        <v>0</v>
      </c>
      <c r="T22" s="14">
        <f t="shared" si="2"/>
        <v>300</v>
      </c>
      <c r="U22" s="16">
        <f t="shared" si="3"/>
        <v>20</v>
      </c>
    </row>
    <row r="23" spans="1:21" ht="14.25" customHeight="1" x14ac:dyDescent="0.2">
      <c r="A23" s="10" t="s">
        <v>355</v>
      </c>
      <c r="B23" s="10" t="s">
        <v>356</v>
      </c>
      <c r="C23" s="10" t="s">
        <v>48</v>
      </c>
      <c r="D23" s="10" t="s">
        <v>27</v>
      </c>
      <c r="E23" s="10" t="s">
        <v>187</v>
      </c>
      <c r="F23" s="13" t="s">
        <v>23</v>
      </c>
      <c r="G23" s="13">
        <f>LOOKUP($F$3:F$50,'TABLE DE VALEURS'!$A$1:$B$132)</f>
        <v>0</v>
      </c>
      <c r="H23" s="12">
        <v>3</v>
      </c>
      <c r="I23" s="13">
        <f>LOOKUP(H$3:H$50,'TABLE DE VALEURS'!$A$1:$B$132)</f>
        <v>141</v>
      </c>
      <c r="J23" s="59">
        <f t="shared" si="0"/>
        <v>141</v>
      </c>
      <c r="K23" s="13" t="s">
        <v>23</v>
      </c>
      <c r="L23" s="13">
        <f>LOOKUP(K$3:K$48,'TABLE DE VALEURS'!$A$1:$B$132)</f>
        <v>0</v>
      </c>
      <c r="M23" s="13" t="s">
        <v>23</v>
      </c>
      <c r="N23" s="13">
        <f>LOOKUP(M$3:M$48,'TABLE DE VALEURS'!$A$1:$B$132)</f>
        <v>0</v>
      </c>
      <c r="O23" s="13" t="s">
        <v>23</v>
      </c>
      <c r="P23" s="13">
        <f>LOOKUP(O$3:O$48,'TABLE DE VALEURS'!$A$1:$B$132)</f>
        <v>0</v>
      </c>
      <c r="Q23" s="12">
        <v>1</v>
      </c>
      <c r="R23" s="13">
        <f>LOOKUP(Q$3:Q$48,'TABLE DE VALEURS'!$A$1:$B$132)</f>
        <v>150</v>
      </c>
      <c r="S23" s="7">
        <f t="shared" si="1"/>
        <v>150</v>
      </c>
      <c r="T23" s="14">
        <f t="shared" si="2"/>
        <v>291</v>
      </c>
      <c r="U23" s="16">
        <f t="shared" si="3"/>
        <v>21</v>
      </c>
    </row>
    <row r="24" spans="1:21" ht="14.25" customHeight="1" x14ac:dyDescent="0.2">
      <c r="A24" s="10" t="s">
        <v>361</v>
      </c>
      <c r="B24" s="10" t="s">
        <v>362</v>
      </c>
      <c r="C24" s="10" t="s">
        <v>48</v>
      </c>
      <c r="D24" s="10" t="s">
        <v>27</v>
      </c>
      <c r="E24" s="10" t="s">
        <v>187</v>
      </c>
      <c r="F24" s="12">
        <v>13</v>
      </c>
      <c r="G24" s="13">
        <f>LOOKUP($F$3:F$50,'TABLE DE VALEURS'!$A$1:$B$132)</f>
        <v>120</v>
      </c>
      <c r="H24" s="12">
        <v>16</v>
      </c>
      <c r="I24" s="13">
        <f>LOOKUP(H$3:H$50,'TABLE DE VALEURS'!$A$1:$B$132)</f>
        <v>116</v>
      </c>
      <c r="J24" s="59">
        <f t="shared" si="0"/>
        <v>120</v>
      </c>
      <c r="K24" s="12">
        <v>54</v>
      </c>
      <c r="L24" s="13">
        <f>LOOKUP(K$3:K$48,'TABLE DE VALEURS'!$A$1:$B$132)</f>
        <v>78</v>
      </c>
      <c r="M24" s="7" t="s">
        <v>23</v>
      </c>
      <c r="N24" s="13">
        <f>LOOKUP(M$3:M$48,'TABLE DE VALEURS'!$A$1:$B$132)</f>
        <v>0</v>
      </c>
      <c r="O24" s="7" t="s">
        <v>23</v>
      </c>
      <c r="P24" s="13">
        <f>LOOKUP(O$3:O$48,'TABLE DE VALEURS'!$A$1:$B$132)</f>
        <v>0</v>
      </c>
      <c r="Q24" s="7" t="s">
        <v>23</v>
      </c>
      <c r="R24" s="13">
        <f>LOOKUP(Q$3:Q$48,'TABLE DE VALEURS'!$A$1:$B$132)</f>
        <v>0</v>
      </c>
      <c r="S24" s="7">
        <f t="shared" si="1"/>
        <v>0</v>
      </c>
      <c r="T24" s="14">
        <f t="shared" si="2"/>
        <v>276</v>
      </c>
      <c r="U24" s="16">
        <f t="shared" si="3"/>
        <v>22</v>
      </c>
    </row>
    <row r="25" spans="1:21" ht="14.25" customHeight="1" x14ac:dyDescent="0.2">
      <c r="A25" s="10" t="s">
        <v>370</v>
      </c>
      <c r="B25" s="10" t="s">
        <v>141</v>
      </c>
      <c r="C25" s="10" t="s">
        <v>110</v>
      </c>
      <c r="D25" s="10" t="s">
        <v>27</v>
      </c>
      <c r="E25" s="10" t="s">
        <v>187</v>
      </c>
      <c r="F25" s="12">
        <v>17</v>
      </c>
      <c r="G25" s="13">
        <f>LOOKUP($F$3:F$50,'TABLE DE VALEURS'!$A$1:$B$132)</f>
        <v>115</v>
      </c>
      <c r="H25" s="13" t="s">
        <v>23</v>
      </c>
      <c r="I25" s="13">
        <f>LOOKUP(H$3:H$50,'TABLE DE VALEURS'!$A$1:$B$132)</f>
        <v>0</v>
      </c>
      <c r="J25" s="59">
        <f t="shared" si="0"/>
        <v>115</v>
      </c>
      <c r="K25" s="12">
        <v>55</v>
      </c>
      <c r="L25" s="13">
        <f>LOOKUP(K$3:K$48,'TABLE DE VALEURS'!$A$1:$B$132)</f>
        <v>77</v>
      </c>
      <c r="M25" s="7" t="s">
        <v>23</v>
      </c>
      <c r="N25" s="13">
        <f>LOOKUP(M$3:M$48,'TABLE DE VALEURS'!$A$1:$B$132)</f>
        <v>0</v>
      </c>
      <c r="O25" s="7" t="s">
        <v>23</v>
      </c>
      <c r="P25" s="13">
        <f>LOOKUP(O$3:O$48,'TABLE DE VALEURS'!$A$1:$B$132)</f>
        <v>0</v>
      </c>
      <c r="Q25" s="7" t="s">
        <v>23</v>
      </c>
      <c r="R25" s="13">
        <f>LOOKUP(Q$3:Q$48,'TABLE DE VALEURS'!$A$1:$B$132)</f>
        <v>0</v>
      </c>
      <c r="S25" s="7">
        <f t="shared" si="1"/>
        <v>0</v>
      </c>
      <c r="T25" s="14">
        <f t="shared" si="2"/>
        <v>269</v>
      </c>
      <c r="U25" s="16">
        <f t="shared" si="3"/>
        <v>23</v>
      </c>
    </row>
    <row r="26" spans="1:21" ht="14.25" customHeight="1" x14ac:dyDescent="0.2">
      <c r="A26" s="10" t="s">
        <v>371</v>
      </c>
      <c r="B26" s="10" t="s">
        <v>148</v>
      </c>
      <c r="C26" s="10" t="s">
        <v>60</v>
      </c>
      <c r="D26" s="11" t="s">
        <v>27</v>
      </c>
      <c r="E26" s="11" t="s">
        <v>187</v>
      </c>
      <c r="F26" s="13" t="s">
        <v>23</v>
      </c>
      <c r="G26" s="13">
        <f>LOOKUP($F$3:F$50,'TABLE DE VALEURS'!$A$1:$B$132)</f>
        <v>0</v>
      </c>
      <c r="H26" s="12">
        <v>14</v>
      </c>
      <c r="I26" s="13">
        <f>LOOKUP(H$3:H$50,'TABLE DE VALEURS'!$A$1:$B$132)</f>
        <v>118</v>
      </c>
      <c r="J26" s="59">
        <f t="shared" si="0"/>
        <v>118</v>
      </c>
      <c r="K26" s="13" t="s">
        <v>23</v>
      </c>
      <c r="L26" s="13">
        <f>LOOKUP(K$3:K$48,'TABLE DE VALEURS'!$A$1:$B$132)</f>
        <v>0</v>
      </c>
      <c r="M26" s="12">
        <v>4</v>
      </c>
      <c r="N26" s="13">
        <f>LOOKUP(M$3:M$48,'TABLE DE VALEURS'!$A$1:$B$132)</f>
        <v>138</v>
      </c>
      <c r="O26" s="13" t="s">
        <v>23</v>
      </c>
      <c r="P26" s="13">
        <f>LOOKUP(O$3:O$48,'TABLE DE VALEURS'!$A$1:$B$132)</f>
        <v>0</v>
      </c>
      <c r="Q26" s="13" t="s">
        <v>23</v>
      </c>
      <c r="R26" s="13">
        <f>LOOKUP(Q$3:Q$48,'TABLE DE VALEURS'!$A$1:$B$132)</f>
        <v>0</v>
      </c>
      <c r="S26" s="7">
        <f t="shared" si="1"/>
        <v>138</v>
      </c>
      <c r="T26" s="14">
        <f t="shared" si="2"/>
        <v>256</v>
      </c>
      <c r="U26" s="16">
        <f t="shared" si="3"/>
        <v>24</v>
      </c>
    </row>
    <row r="27" spans="1:21" ht="14.25" customHeight="1" x14ac:dyDescent="0.2">
      <c r="A27" s="10" t="s">
        <v>372</v>
      </c>
      <c r="B27" s="10" t="s">
        <v>373</v>
      </c>
      <c r="C27" s="10" t="s">
        <v>48</v>
      </c>
      <c r="D27" s="11" t="s">
        <v>27</v>
      </c>
      <c r="E27" s="11" t="s">
        <v>187</v>
      </c>
      <c r="F27" s="13" t="s">
        <v>23</v>
      </c>
      <c r="G27" s="13">
        <f>LOOKUP($F$3:F$50,'TABLE DE VALEURS'!$A$1:$B$132)</f>
        <v>0</v>
      </c>
      <c r="H27" s="12">
        <v>35</v>
      </c>
      <c r="I27" s="13">
        <f>LOOKUP(H$3:H$50,'TABLE DE VALEURS'!$A$1:$B$132)</f>
        <v>97</v>
      </c>
      <c r="J27" s="59">
        <f t="shared" si="0"/>
        <v>97</v>
      </c>
      <c r="K27" s="12">
        <v>53</v>
      </c>
      <c r="L27" s="13">
        <f>LOOKUP(K$3:K$48,'TABLE DE VALEURS'!$A$1:$B$132)</f>
        <v>79</v>
      </c>
      <c r="M27" s="13" t="s">
        <v>23</v>
      </c>
      <c r="N27" s="13">
        <f>LOOKUP(M$3:M$48,'TABLE DE VALEURS'!$A$1:$B$132)</f>
        <v>0</v>
      </c>
      <c r="O27" s="13" t="s">
        <v>23</v>
      </c>
      <c r="P27" s="13">
        <f>LOOKUP(O$3:O$48,'TABLE DE VALEURS'!$A$1:$B$132)</f>
        <v>0</v>
      </c>
      <c r="Q27" s="13" t="s">
        <v>23</v>
      </c>
      <c r="R27" s="13">
        <f>LOOKUP(Q$3:Q$48,'TABLE DE VALEURS'!$A$1:$B$132)</f>
        <v>0</v>
      </c>
      <c r="S27" s="7">
        <f t="shared" si="1"/>
        <v>0</v>
      </c>
      <c r="T27" s="14">
        <f t="shared" si="2"/>
        <v>255</v>
      </c>
      <c r="U27" s="16">
        <f t="shared" si="3"/>
        <v>25</v>
      </c>
    </row>
    <row r="28" spans="1:21" ht="14.25" customHeight="1" x14ac:dyDescent="0.2">
      <c r="A28" s="10" t="s">
        <v>374</v>
      </c>
      <c r="B28" s="10" t="s">
        <v>32</v>
      </c>
      <c r="C28" s="10" t="s">
        <v>110</v>
      </c>
      <c r="D28" s="11" t="s">
        <v>27</v>
      </c>
      <c r="E28" s="11" t="s">
        <v>187</v>
      </c>
      <c r="F28" s="12">
        <v>24</v>
      </c>
      <c r="G28" s="13">
        <f>LOOKUP($F$3:F$50,'TABLE DE VALEURS'!$A$1:$B$132)</f>
        <v>108</v>
      </c>
      <c r="H28" s="12">
        <v>37</v>
      </c>
      <c r="I28" s="13">
        <f>LOOKUP(H$3:H$50,'TABLE DE VALEURS'!$A$1:$B$132)</f>
        <v>95</v>
      </c>
      <c r="J28" s="59">
        <f t="shared" si="0"/>
        <v>108</v>
      </c>
      <c r="K28" s="12">
        <v>60</v>
      </c>
      <c r="L28" s="13">
        <f>LOOKUP(K$3:K$48,'TABLE DE VALEURS'!$A$1:$B$132)</f>
        <v>72</v>
      </c>
      <c r="M28" s="7" t="s">
        <v>23</v>
      </c>
      <c r="N28" s="13">
        <f>LOOKUP(M$3:M$48,'TABLE DE VALEURS'!$A$1:$B$132)</f>
        <v>0</v>
      </c>
      <c r="O28" s="7" t="s">
        <v>23</v>
      </c>
      <c r="P28" s="13">
        <f>LOOKUP(O$3:O$48,'TABLE DE VALEURS'!$A$1:$B$132)</f>
        <v>0</v>
      </c>
      <c r="Q28" s="7" t="s">
        <v>23</v>
      </c>
      <c r="R28" s="13">
        <f>LOOKUP(Q$3:Q$48,'TABLE DE VALEURS'!$A$1:$B$132)</f>
        <v>0</v>
      </c>
      <c r="S28" s="7">
        <f t="shared" si="1"/>
        <v>0</v>
      </c>
      <c r="T28" s="14">
        <f t="shared" si="2"/>
        <v>252</v>
      </c>
      <c r="U28" s="16">
        <f t="shared" si="3"/>
        <v>26</v>
      </c>
    </row>
    <row r="29" spans="1:21" ht="14.25" customHeight="1" x14ac:dyDescent="0.2">
      <c r="A29" s="10" t="s">
        <v>377</v>
      </c>
      <c r="B29" s="10" t="s">
        <v>378</v>
      </c>
      <c r="C29" s="10" t="s">
        <v>30</v>
      </c>
      <c r="D29" s="10" t="s">
        <v>27</v>
      </c>
      <c r="E29" s="10" t="s">
        <v>187</v>
      </c>
      <c r="F29" s="12">
        <v>21</v>
      </c>
      <c r="G29" s="13">
        <f>LOOKUP($F$3:F$50,'TABLE DE VALEURS'!$A$1:$B$132)</f>
        <v>111</v>
      </c>
      <c r="H29" s="13" t="s">
        <v>23</v>
      </c>
      <c r="I29" s="13">
        <f>LOOKUP(H$3:H$50,'TABLE DE VALEURS'!$A$1:$B$132)</f>
        <v>0</v>
      </c>
      <c r="J29" s="59">
        <f t="shared" si="0"/>
        <v>111</v>
      </c>
      <c r="K29" s="13" t="s">
        <v>23</v>
      </c>
      <c r="L29" s="13">
        <f>LOOKUP(K$3:K$48,'TABLE DE VALEURS'!$A$1:$B$132)</f>
        <v>0</v>
      </c>
      <c r="M29" s="9">
        <v>6</v>
      </c>
      <c r="N29" s="13">
        <f>LOOKUP(M$3:M$48,'TABLE DE VALEURS'!$A$1:$B$132)</f>
        <v>134</v>
      </c>
      <c r="O29" s="7" t="s">
        <v>23</v>
      </c>
      <c r="P29" s="13">
        <f>LOOKUP(O$3:O$48,'TABLE DE VALEURS'!$A$1:$B$132)</f>
        <v>0</v>
      </c>
      <c r="Q29" s="9">
        <v>3</v>
      </c>
      <c r="R29" s="13">
        <f>LOOKUP(Q$3:Q$48,'TABLE DE VALEURS'!$A$1:$B$132)</f>
        <v>141</v>
      </c>
      <c r="S29" s="7">
        <f t="shared" si="1"/>
        <v>141</v>
      </c>
      <c r="T29" s="14">
        <f t="shared" si="2"/>
        <v>252</v>
      </c>
      <c r="U29" s="16">
        <f t="shared" si="3"/>
        <v>26</v>
      </c>
    </row>
    <row r="30" spans="1:21" ht="14.25" customHeight="1" x14ac:dyDescent="0.2">
      <c r="A30" s="10" t="s">
        <v>152</v>
      </c>
      <c r="B30" s="10" t="s">
        <v>379</v>
      </c>
      <c r="C30" s="10" t="s">
        <v>153</v>
      </c>
      <c r="D30" s="10" t="s">
        <v>27</v>
      </c>
      <c r="E30" s="10" t="s">
        <v>187</v>
      </c>
      <c r="F30" s="12">
        <v>12</v>
      </c>
      <c r="G30" s="13">
        <f>LOOKUP($F$3:F$50,'TABLE DE VALEURS'!$A$1:$B$132)</f>
        <v>122</v>
      </c>
      <c r="H30" s="12">
        <v>21</v>
      </c>
      <c r="I30" s="13">
        <f>LOOKUP(H$3:H$50,'TABLE DE VALEURS'!$A$1:$B$132)</f>
        <v>111</v>
      </c>
      <c r="J30" s="59">
        <f t="shared" si="0"/>
        <v>122</v>
      </c>
      <c r="K30" s="13" t="s">
        <v>23</v>
      </c>
      <c r="L30" s="13">
        <f>LOOKUP(K$3:K$48,'TABLE DE VALEURS'!$A$1:$B$132)</f>
        <v>0</v>
      </c>
      <c r="M30" s="7" t="s">
        <v>23</v>
      </c>
      <c r="N30" s="13">
        <f>LOOKUP(M$3:M$48,'TABLE DE VALEURS'!$A$1:$B$132)</f>
        <v>0</v>
      </c>
      <c r="O30" s="7" t="s">
        <v>23</v>
      </c>
      <c r="P30" s="13">
        <f>LOOKUP(O$3:O$48,'TABLE DE VALEURS'!$A$1:$B$132)</f>
        <v>0</v>
      </c>
      <c r="Q30" s="9">
        <v>11</v>
      </c>
      <c r="R30" s="13">
        <f>LOOKUP(Q$3:Q$48,'TABLE DE VALEURS'!$A$1:$B$132)</f>
        <v>124</v>
      </c>
      <c r="S30" s="7">
        <f t="shared" si="1"/>
        <v>124</v>
      </c>
      <c r="T30" s="14">
        <f t="shared" si="2"/>
        <v>246</v>
      </c>
      <c r="U30" s="16">
        <f t="shared" si="3"/>
        <v>28</v>
      </c>
    </row>
    <row r="31" spans="1:21" ht="14.25" customHeight="1" x14ac:dyDescent="0.2">
      <c r="A31" s="10" t="s">
        <v>380</v>
      </c>
      <c r="B31" s="10" t="s">
        <v>326</v>
      </c>
      <c r="C31" s="10" t="s">
        <v>381</v>
      </c>
      <c r="D31" s="10" t="s">
        <v>27</v>
      </c>
      <c r="E31" s="10" t="s">
        <v>187</v>
      </c>
      <c r="F31" s="12">
        <v>27</v>
      </c>
      <c r="G31" s="13">
        <f>LOOKUP($F$3:F$50,'TABLE DE VALEURS'!$A$1:$B$132)</f>
        <v>105</v>
      </c>
      <c r="H31" s="13" t="s">
        <v>23</v>
      </c>
      <c r="I31" s="13">
        <f>LOOKUP(H$3:H$50,'TABLE DE VALEURS'!$A$1:$B$132)</f>
        <v>0</v>
      </c>
      <c r="J31" s="59">
        <f t="shared" si="0"/>
        <v>105</v>
      </c>
      <c r="K31" s="13" t="s">
        <v>23</v>
      </c>
      <c r="L31" s="13">
        <f>LOOKUP(K$3:K$48,'TABLE DE VALEURS'!$A$1:$B$132)</f>
        <v>0</v>
      </c>
      <c r="M31" s="17">
        <v>13</v>
      </c>
      <c r="N31" s="13">
        <f>LOOKUP(M$3:M$48,'TABLE DE VALEURS'!$A$1:$B$132)</f>
        <v>120</v>
      </c>
      <c r="O31" s="18" t="s">
        <v>23</v>
      </c>
      <c r="P31" s="13">
        <f>LOOKUP(O$3:O$48,'TABLE DE VALEURS'!$A$1:$B$132)</f>
        <v>0</v>
      </c>
      <c r="Q31" s="17">
        <v>8</v>
      </c>
      <c r="R31" s="13">
        <f>LOOKUP(Q$3:Q$48,'TABLE DE VALEURS'!$A$1:$B$132)</f>
        <v>130</v>
      </c>
      <c r="S31" s="7">
        <f t="shared" si="1"/>
        <v>130</v>
      </c>
      <c r="T31" s="14">
        <f t="shared" si="2"/>
        <v>235</v>
      </c>
      <c r="U31" s="16">
        <f t="shared" si="3"/>
        <v>29</v>
      </c>
    </row>
    <row r="32" spans="1:21" ht="14.25" customHeight="1" x14ac:dyDescent="0.2">
      <c r="A32" s="10" t="s">
        <v>384</v>
      </c>
      <c r="B32" s="10" t="s">
        <v>385</v>
      </c>
      <c r="C32" s="10" t="s">
        <v>386</v>
      </c>
      <c r="D32" s="11" t="s">
        <v>27</v>
      </c>
      <c r="E32" s="11" t="s">
        <v>187</v>
      </c>
      <c r="F32" s="12">
        <v>31</v>
      </c>
      <c r="G32" s="13">
        <f>LOOKUP($F$3:F$50,'TABLE DE VALEURS'!$A$1:$B$132)</f>
        <v>101</v>
      </c>
      <c r="H32" s="12">
        <v>38</v>
      </c>
      <c r="I32" s="13">
        <f>LOOKUP(H$3:H$50,'TABLE DE VALEURS'!$A$1:$B$132)</f>
        <v>94</v>
      </c>
      <c r="J32" s="59">
        <f t="shared" si="0"/>
        <v>101</v>
      </c>
      <c r="K32" s="13" t="s">
        <v>23</v>
      </c>
      <c r="L32" s="13">
        <f>LOOKUP(K$3:K$48,'TABLE DE VALEURS'!$A$1:$B$132)</f>
        <v>0</v>
      </c>
      <c r="M32" s="18" t="s">
        <v>23</v>
      </c>
      <c r="N32" s="13">
        <f>LOOKUP(M$3:M$48,'TABLE DE VALEURS'!$A$1:$B$132)</f>
        <v>0</v>
      </c>
      <c r="O32" s="18" t="s">
        <v>23</v>
      </c>
      <c r="P32" s="13">
        <f>LOOKUP(O$3:O$48,'TABLE DE VALEURS'!$A$1:$B$132)</f>
        <v>0</v>
      </c>
      <c r="Q32" s="17">
        <v>9</v>
      </c>
      <c r="R32" s="13">
        <f>LOOKUP(Q$3:Q$48,'TABLE DE VALEURS'!$A$1:$B$132)</f>
        <v>128</v>
      </c>
      <c r="S32" s="7">
        <f t="shared" si="1"/>
        <v>128</v>
      </c>
      <c r="T32" s="14">
        <f t="shared" si="2"/>
        <v>229</v>
      </c>
      <c r="U32" s="16">
        <f t="shared" si="3"/>
        <v>30</v>
      </c>
    </row>
    <row r="33" spans="1:21" ht="14.25" customHeight="1" x14ac:dyDescent="0.2">
      <c r="A33" s="10" t="s">
        <v>388</v>
      </c>
      <c r="B33" s="10" t="s">
        <v>389</v>
      </c>
      <c r="C33" s="10" t="s">
        <v>67</v>
      </c>
      <c r="D33" s="10" t="s">
        <v>27</v>
      </c>
      <c r="E33" s="10" t="s">
        <v>187</v>
      </c>
      <c r="F33" s="13" t="s">
        <v>23</v>
      </c>
      <c r="G33" s="13">
        <f>LOOKUP($F$3:F$50,'TABLE DE VALEURS'!$A$1:$B$132)</f>
        <v>0</v>
      </c>
      <c r="H33" s="13" t="s">
        <v>23</v>
      </c>
      <c r="I33" s="13">
        <f>LOOKUP(H$3:H$50,'TABLE DE VALEURS'!$A$1:$B$132)</f>
        <v>0</v>
      </c>
      <c r="J33" s="59">
        <f t="shared" si="0"/>
        <v>0</v>
      </c>
      <c r="K33" s="12">
        <v>51</v>
      </c>
      <c r="L33" s="13">
        <f>LOOKUP(K$3:K$48,'TABLE DE VALEURS'!$A$1:$B$132)</f>
        <v>81</v>
      </c>
      <c r="M33" s="18" t="s">
        <v>23</v>
      </c>
      <c r="N33" s="13">
        <f>LOOKUP(M$3:M$48,'TABLE DE VALEURS'!$A$1:$B$132)</f>
        <v>0</v>
      </c>
      <c r="O33" s="18" t="s">
        <v>23</v>
      </c>
      <c r="P33" s="13">
        <f>LOOKUP(O$3:O$48,'TABLE DE VALEURS'!$A$1:$B$132)</f>
        <v>0</v>
      </c>
      <c r="Q33" s="18" t="s">
        <v>23</v>
      </c>
      <c r="R33" s="13">
        <f>LOOKUP(Q$3:Q$48,'TABLE DE VALEURS'!$A$1:$B$132)</f>
        <v>0</v>
      </c>
      <c r="S33" s="7">
        <f t="shared" si="1"/>
        <v>0</v>
      </c>
      <c r="T33" s="14">
        <f t="shared" si="2"/>
        <v>162</v>
      </c>
      <c r="U33" s="16">
        <f t="shared" si="3"/>
        <v>31</v>
      </c>
    </row>
    <row r="34" spans="1:21" ht="14.25" customHeight="1" x14ac:dyDescent="0.2">
      <c r="A34" s="10" t="s">
        <v>391</v>
      </c>
      <c r="B34" s="10" t="s">
        <v>392</v>
      </c>
      <c r="C34" s="10" t="s">
        <v>393</v>
      </c>
      <c r="D34" s="10" t="s">
        <v>27</v>
      </c>
      <c r="E34" s="10" t="s">
        <v>187</v>
      </c>
      <c r="F34" s="13" t="s">
        <v>23</v>
      </c>
      <c r="G34" s="13">
        <f>LOOKUP($F$3:F$50,'TABLE DE VALEURS'!$A$1:$B$132)</f>
        <v>0</v>
      </c>
      <c r="H34" s="13" t="s">
        <v>23</v>
      </c>
      <c r="I34" s="13">
        <f>LOOKUP(H$3:H$50,'TABLE DE VALEURS'!$A$1:$B$132)</f>
        <v>0</v>
      </c>
      <c r="J34" s="59">
        <f t="shared" si="0"/>
        <v>0</v>
      </c>
      <c r="K34" s="13" t="s">
        <v>23</v>
      </c>
      <c r="L34" s="13">
        <f>LOOKUP(K$3:K$48,'TABLE DE VALEURS'!$A$1:$B$132)</f>
        <v>0</v>
      </c>
      <c r="M34" s="12">
        <v>14</v>
      </c>
      <c r="N34" s="13">
        <f>LOOKUP(M$3:M$48,'TABLE DE VALEURS'!$A$1:$B$132)</f>
        <v>118</v>
      </c>
      <c r="O34" s="13" t="s">
        <v>23</v>
      </c>
      <c r="P34" s="13">
        <f>LOOKUP(O$3:O$48,'TABLE DE VALEURS'!$A$1:$B$132)</f>
        <v>0</v>
      </c>
      <c r="Q34" s="13" t="s">
        <v>23</v>
      </c>
      <c r="R34" s="13">
        <f>LOOKUP(Q$3:Q$48,'TABLE DE VALEURS'!$A$1:$B$132)</f>
        <v>0</v>
      </c>
      <c r="S34" s="7">
        <f t="shared" si="1"/>
        <v>118</v>
      </c>
      <c r="T34" s="14">
        <f t="shared" si="2"/>
        <v>118</v>
      </c>
      <c r="U34" s="16">
        <f t="shared" si="3"/>
        <v>32</v>
      </c>
    </row>
    <row r="35" spans="1:21" ht="14.25" customHeight="1" x14ac:dyDescent="0.2">
      <c r="A35" s="10" t="s">
        <v>397</v>
      </c>
      <c r="B35" s="10" t="s">
        <v>337</v>
      </c>
      <c r="C35" s="10" t="s">
        <v>51</v>
      </c>
      <c r="D35" s="10" t="s">
        <v>27</v>
      </c>
      <c r="E35" s="10" t="s">
        <v>187</v>
      </c>
      <c r="F35" s="12">
        <v>29</v>
      </c>
      <c r="G35" s="13">
        <f>LOOKUP($F$3:F$50,'TABLE DE VALEURS'!$A$1:$B$132)</f>
        <v>103</v>
      </c>
      <c r="H35" s="13" t="s">
        <v>23</v>
      </c>
      <c r="I35" s="13">
        <f>LOOKUP(H$3:H$50,'TABLE DE VALEURS'!$A$1:$B$132)</f>
        <v>0</v>
      </c>
      <c r="J35" s="59">
        <f t="shared" si="0"/>
        <v>103</v>
      </c>
      <c r="K35" s="13" t="s">
        <v>23</v>
      </c>
      <c r="L35" s="13">
        <f>LOOKUP(K$3:K$48,'TABLE DE VALEURS'!$A$1:$B$132)</f>
        <v>0</v>
      </c>
      <c r="M35" s="18" t="s">
        <v>23</v>
      </c>
      <c r="N35" s="13">
        <f>LOOKUP(M$3:M$48,'TABLE DE VALEURS'!$A$1:$B$132)</f>
        <v>0</v>
      </c>
      <c r="O35" s="18" t="s">
        <v>23</v>
      </c>
      <c r="P35" s="13">
        <f>LOOKUP(O$3:O$48,'TABLE DE VALEURS'!$A$1:$B$132)</f>
        <v>0</v>
      </c>
      <c r="Q35" s="18" t="s">
        <v>23</v>
      </c>
      <c r="R35" s="13">
        <f>LOOKUP(Q$3:Q$48,'TABLE DE VALEURS'!$A$1:$B$132)</f>
        <v>0</v>
      </c>
      <c r="S35" s="7">
        <f t="shared" si="1"/>
        <v>0</v>
      </c>
      <c r="T35" s="14">
        <f t="shared" si="2"/>
        <v>103</v>
      </c>
      <c r="U35" s="16">
        <f t="shared" si="3"/>
        <v>33</v>
      </c>
    </row>
    <row r="36" spans="1:21" ht="14.25" customHeight="1" x14ac:dyDescent="0.2">
      <c r="A36" s="10" t="s">
        <v>399</v>
      </c>
      <c r="B36" s="10" t="s">
        <v>129</v>
      </c>
      <c r="C36" s="10" t="s">
        <v>400</v>
      </c>
      <c r="D36" s="10" t="s">
        <v>27</v>
      </c>
      <c r="E36" s="10" t="s">
        <v>187</v>
      </c>
      <c r="F36" s="12">
        <v>30</v>
      </c>
      <c r="G36" s="13">
        <f>LOOKUP($F$3:F$50,'TABLE DE VALEURS'!$A$1:$B$132)</f>
        <v>102</v>
      </c>
      <c r="H36" s="12">
        <v>42</v>
      </c>
      <c r="I36" s="13">
        <f>LOOKUP(H$3:H$50,'TABLE DE VALEURS'!$A$1:$B$132)</f>
        <v>90</v>
      </c>
      <c r="J36" s="59">
        <f t="shared" si="0"/>
        <v>102</v>
      </c>
      <c r="K36" s="13" t="s">
        <v>23</v>
      </c>
      <c r="L36" s="13">
        <f>LOOKUP(K$3:K$48,'TABLE DE VALEURS'!$A$1:$B$132)</f>
        <v>0</v>
      </c>
      <c r="M36" s="18" t="s">
        <v>23</v>
      </c>
      <c r="N36" s="13">
        <f>LOOKUP(M$3:M$48,'TABLE DE VALEURS'!$A$1:$B$132)</f>
        <v>0</v>
      </c>
      <c r="O36" s="18" t="s">
        <v>23</v>
      </c>
      <c r="P36" s="13">
        <f>LOOKUP(O$3:O$48,'TABLE DE VALEURS'!$A$1:$B$132)</f>
        <v>0</v>
      </c>
      <c r="Q36" s="18" t="s">
        <v>23</v>
      </c>
      <c r="R36" s="13">
        <f>LOOKUP(Q$3:Q$48,'TABLE DE VALEURS'!$A$1:$B$132)</f>
        <v>0</v>
      </c>
      <c r="S36" s="7">
        <f t="shared" si="1"/>
        <v>0</v>
      </c>
      <c r="T36" s="14">
        <f t="shared" si="2"/>
        <v>102</v>
      </c>
      <c r="U36" s="16">
        <f t="shared" si="3"/>
        <v>34</v>
      </c>
    </row>
    <row r="37" spans="1:21" ht="14.25" customHeight="1" x14ac:dyDescent="0.2">
      <c r="A37" s="10" t="s">
        <v>403</v>
      </c>
      <c r="B37" s="10" t="s">
        <v>404</v>
      </c>
      <c r="C37" s="10" t="s">
        <v>48</v>
      </c>
      <c r="D37" s="10" t="s">
        <v>27</v>
      </c>
      <c r="E37" s="10" t="s">
        <v>187</v>
      </c>
      <c r="F37" s="13" t="s">
        <v>23</v>
      </c>
      <c r="G37" s="13">
        <f>LOOKUP($F$3:F$50,'TABLE DE VALEURS'!$A$1:$B$132)</f>
        <v>0</v>
      </c>
      <c r="H37" s="12">
        <v>31</v>
      </c>
      <c r="I37" s="13">
        <f>LOOKUP(H$3:H$50,'TABLE DE VALEURS'!$A$1:$B$132)</f>
        <v>101</v>
      </c>
      <c r="J37" s="59">
        <f t="shared" si="0"/>
        <v>101</v>
      </c>
      <c r="K37" s="13" t="s">
        <v>23</v>
      </c>
      <c r="L37" s="13">
        <f>LOOKUP(K$3:K$48,'TABLE DE VALEURS'!$A$1:$B$132)</f>
        <v>0</v>
      </c>
      <c r="M37" s="13" t="s">
        <v>23</v>
      </c>
      <c r="N37" s="13">
        <f>LOOKUP(M$3:M$48,'TABLE DE VALEURS'!$A$1:$B$132)</f>
        <v>0</v>
      </c>
      <c r="O37" s="13" t="s">
        <v>23</v>
      </c>
      <c r="P37" s="13">
        <f>LOOKUP(O$3:O$48,'TABLE DE VALEURS'!$A$1:$B$132)</f>
        <v>0</v>
      </c>
      <c r="Q37" s="13" t="s">
        <v>23</v>
      </c>
      <c r="R37" s="13">
        <f>LOOKUP(Q$3:Q$48,'TABLE DE VALEURS'!$A$1:$B$132)</f>
        <v>0</v>
      </c>
      <c r="S37" s="7">
        <f t="shared" si="1"/>
        <v>0</v>
      </c>
      <c r="T37" s="14">
        <f t="shared" si="2"/>
        <v>101</v>
      </c>
      <c r="U37" s="16">
        <f t="shared" si="3"/>
        <v>35</v>
      </c>
    </row>
    <row r="38" spans="1:21" ht="14.25" customHeight="1" x14ac:dyDescent="0.2">
      <c r="A38" s="10" t="s">
        <v>407</v>
      </c>
      <c r="B38" s="10" t="s">
        <v>408</v>
      </c>
      <c r="C38" s="10" t="s">
        <v>409</v>
      </c>
      <c r="D38" s="10" t="s">
        <v>27</v>
      </c>
      <c r="E38" s="10" t="s">
        <v>187</v>
      </c>
      <c r="F38" s="12">
        <v>32</v>
      </c>
      <c r="G38" s="13">
        <f>LOOKUP($F$3:F$50,'TABLE DE VALEURS'!$A$1:$B$132)</f>
        <v>100</v>
      </c>
      <c r="H38" s="13" t="s">
        <v>23</v>
      </c>
      <c r="I38" s="13">
        <f>LOOKUP(H$3:H$50,'TABLE DE VALEURS'!$A$1:$B$132)</f>
        <v>0</v>
      </c>
      <c r="J38" s="59">
        <f t="shared" si="0"/>
        <v>100</v>
      </c>
      <c r="K38" s="13" t="s">
        <v>23</v>
      </c>
      <c r="L38" s="13">
        <f>LOOKUP(K$3:K$48,'TABLE DE VALEURS'!$A$1:$B$132)</f>
        <v>0</v>
      </c>
      <c r="M38" s="18" t="s">
        <v>23</v>
      </c>
      <c r="N38" s="13">
        <f>LOOKUP(M$3:M$48,'TABLE DE VALEURS'!$A$1:$B$132)</f>
        <v>0</v>
      </c>
      <c r="O38" s="18" t="s">
        <v>23</v>
      </c>
      <c r="P38" s="13">
        <f>LOOKUP(O$3:O$48,'TABLE DE VALEURS'!$A$1:$B$132)</f>
        <v>0</v>
      </c>
      <c r="Q38" s="18" t="s">
        <v>23</v>
      </c>
      <c r="R38" s="13">
        <f>LOOKUP(Q$3:Q$48,'TABLE DE VALEURS'!$A$1:$B$132)</f>
        <v>0</v>
      </c>
      <c r="S38" s="7">
        <f t="shared" si="1"/>
        <v>0</v>
      </c>
      <c r="T38" s="14">
        <f t="shared" si="2"/>
        <v>100</v>
      </c>
      <c r="U38" s="16">
        <f t="shared" si="3"/>
        <v>36</v>
      </c>
    </row>
    <row r="39" spans="1:21" ht="14.25" customHeight="1" x14ac:dyDescent="0.2">
      <c r="A39" s="10" t="s">
        <v>412</v>
      </c>
      <c r="B39" s="10" t="s">
        <v>413</v>
      </c>
      <c r="C39" s="10" t="s">
        <v>196</v>
      </c>
      <c r="D39" s="11" t="s">
        <v>27</v>
      </c>
      <c r="E39" s="11" t="s">
        <v>187</v>
      </c>
      <c r="F39" s="12">
        <v>34</v>
      </c>
      <c r="G39" s="13">
        <f>LOOKUP($F$3:F$50,'TABLE DE VALEURS'!$A$1:$B$132)</f>
        <v>98</v>
      </c>
      <c r="H39" s="13" t="s">
        <v>23</v>
      </c>
      <c r="I39" s="13">
        <f>LOOKUP(H$3:H$50,'TABLE DE VALEURS'!$A$1:$B$132)</f>
        <v>0</v>
      </c>
      <c r="J39" s="59">
        <f t="shared" si="0"/>
        <v>98</v>
      </c>
      <c r="K39" s="13" t="s">
        <v>23</v>
      </c>
      <c r="L39" s="13">
        <f>LOOKUP(K$3:K$48,'TABLE DE VALEURS'!$A$1:$B$132)</f>
        <v>0</v>
      </c>
      <c r="M39" s="18" t="s">
        <v>23</v>
      </c>
      <c r="N39" s="13">
        <f>LOOKUP(M$3:M$48,'TABLE DE VALEURS'!$A$1:$B$132)</f>
        <v>0</v>
      </c>
      <c r="O39" s="18" t="s">
        <v>23</v>
      </c>
      <c r="P39" s="13">
        <f>LOOKUP(O$3:O$48,'TABLE DE VALEURS'!$A$1:$B$132)</f>
        <v>0</v>
      </c>
      <c r="Q39" s="18" t="s">
        <v>23</v>
      </c>
      <c r="R39" s="13">
        <f>LOOKUP(Q$3:Q$48,'TABLE DE VALEURS'!$A$1:$B$132)</f>
        <v>0</v>
      </c>
      <c r="S39" s="7">
        <f t="shared" si="1"/>
        <v>0</v>
      </c>
      <c r="T39" s="14">
        <f t="shared" si="2"/>
        <v>98</v>
      </c>
      <c r="U39" s="16">
        <f t="shared" si="3"/>
        <v>37</v>
      </c>
    </row>
    <row r="40" spans="1:21" ht="14.25" customHeight="1" x14ac:dyDescent="0.2">
      <c r="A40" s="10" t="s">
        <v>288</v>
      </c>
      <c r="B40" s="10" t="s">
        <v>416</v>
      </c>
      <c r="C40" s="10" t="s">
        <v>110</v>
      </c>
      <c r="D40" s="10" t="s">
        <v>27</v>
      </c>
      <c r="E40" s="10" t="s">
        <v>187</v>
      </c>
      <c r="F40" s="13" t="s">
        <v>23</v>
      </c>
      <c r="G40" s="13">
        <f>LOOKUP($F$3:F$50,'TABLE DE VALEURS'!$A$1:$B$132)</f>
        <v>0</v>
      </c>
      <c r="H40" s="12">
        <v>36</v>
      </c>
      <c r="I40" s="13">
        <f>LOOKUP(H$3:H$50,'TABLE DE VALEURS'!$A$1:$B$132)</f>
        <v>96</v>
      </c>
      <c r="J40" s="59">
        <f t="shared" si="0"/>
        <v>96</v>
      </c>
      <c r="K40" s="13" t="s">
        <v>23</v>
      </c>
      <c r="L40" s="13">
        <f>LOOKUP(K$3:K$48,'TABLE DE VALEURS'!$A$1:$B$132)</f>
        <v>0</v>
      </c>
      <c r="M40" s="13" t="s">
        <v>23</v>
      </c>
      <c r="N40" s="13">
        <f>LOOKUP(M$3:M$48,'TABLE DE VALEURS'!$A$1:$B$132)</f>
        <v>0</v>
      </c>
      <c r="O40" s="13" t="s">
        <v>23</v>
      </c>
      <c r="P40" s="13">
        <f>LOOKUP(O$3:O$48,'TABLE DE VALEURS'!$A$1:$B$132)</f>
        <v>0</v>
      </c>
      <c r="Q40" s="13" t="s">
        <v>23</v>
      </c>
      <c r="R40" s="13">
        <f>LOOKUP(Q$3:Q$48,'TABLE DE VALEURS'!$A$1:$B$132)</f>
        <v>0</v>
      </c>
      <c r="S40" s="7">
        <f t="shared" si="1"/>
        <v>0</v>
      </c>
      <c r="T40" s="14">
        <f t="shared" si="2"/>
        <v>96</v>
      </c>
      <c r="U40" s="16">
        <f t="shared" si="3"/>
        <v>38</v>
      </c>
    </row>
    <row r="41" spans="1:21" ht="14.25" customHeight="1" x14ac:dyDescent="0.2">
      <c r="A41" s="10" t="s">
        <v>351</v>
      </c>
      <c r="B41" s="10" t="s">
        <v>419</v>
      </c>
      <c r="C41" s="10" t="s">
        <v>60</v>
      </c>
      <c r="D41" s="11" t="s">
        <v>27</v>
      </c>
      <c r="E41" s="11" t="s">
        <v>187</v>
      </c>
      <c r="F41" s="13" t="s">
        <v>23</v>
      </c>
      <c r="G41" s="13">
        <f>LOOKUP($F$3:F$50,'TABLE DE VALEURS'!$A$1:$B$132)</f>
        <v>0</v>
      </c>
      <c r="H41" s="12">
        <v>40</v>
      </c>
      <c r="I41" s="13">
        <f>LOOKUP(H$3:H$50,'TABLE DE VALEURS'!$A$1:$B$132)</f>
        <v>92</v>
      </c>
      <c r="J41" s="59">
        <f t="shared" si="0"/>
        <v>92</v>
      </c>
      <c r="K41" s="13" t="s">
        <v>23</v>
      </c>
      <c r="L41" s="13">
        <f>LOOKUP(K$3:K$48,'TABLE DE VALEURS'!$A$1:$B$132)</f>
        <v>0</v>
      </c>
      <c r="M41" s="13" t="s">
        <v>23</v>
      </c>
      <c r="N41" s="13">
        <f>LOOKUP(M$3:M$48,'TABLE DE VALEURS'!$A$1:$B$132)</f>
        <v>0</v>
      </c>
      <c r="O41" s="13" t="s">
        <v>23</v>
      </c>
      <c r="P41" s="13">
        <f>LOOKUP(O$3:O$48,'TABLE DE VALEURS'!$A$1:$B$132)</f>
        <v>0</v>
      </c>
      <c r="Q41" s="13" t="s">
        <v>23</v>
      </c>
      <c r="R41" s="13">
        <f>LOOKUP(Q$3:Q$48,'TABLE DE VALEURS'!$A$1:$B$132)</f>
        <v>0</v>
      </c>
      <c r="S41" s="7">
        <f t="shared" si="1"/>
        <v>0</v>
      </c>
      <c r="T41" s="14">
        <f t="shared" si="2"/>
        <v>92</v>
      </c>
      <c r="U41" s="16">
        <f t="shared" si="3"/>
        <v>39</v>
      </c>
    </row>
    <row r="42" spans="1:21" ht="14.25" customHeight="1" x14ac:dyDescent="0.2">
      <c r="A42" s="10" t="s">
        <v>421</v>
      </c>
      <c r="B42" s="10" t="s">
        <v>422</v>
      </c>
      <c r="C42" s="10" t="s">
        <v>230</v>
      </c>
      <c r="D42" s="10" t="s">
        <v>27</v>
      </c>
      <c r="E42" s="10" t="s">
        <v>187</v>
      </c>
      <c r="F42" s="13" t="s">
        <v>23</v>
      </c>
      <c r="G42" s="13">
        <f>LOOKUP($F$3:F$50,'TABLE DE VALEURS'!$A$1:$B$132)</f>
        <v>0</v>
      </c>
      <c r="H42" s="13" t="s">
        <v>23</v>
      </c>
      <c r="I42" s="13">
        <f>LOOKUP(H$3:H$50,'TABLE DE VALEURS'!$A$1:$B$132)</f>
        <v>0</v>
      </c>
      <c r="J42" s="59">
        <f t="shared" si="0"/>
        <v>0</v>
      </c>
      <c r="K42" s="13" t="s">
        <v>23</v>
      </c>
      <c r="L42" s="13">
        <f>LOOKUP(K$3:K$48,'TABLE DE VALEURS'!$A$1:$B$132)</f>
        <v>0</v>
      </c>
      <c r="M42" s="13" t="s">
        <v>23</v>
      </c>
      <c r="N42" s="13">
        <f>LOOKUP(M$3:M$48,'TABLE DE VALEURS'!$A$1:$B$132)</f>
        <v>0</v>
      </c>
      <c r="O42" s="13" t="s">
        <v>23</v>
      </c>
      <c r="P42" s="13">
        <f>LOOKUP(O$3:O$48,'TABLE DE VALEURS'!$A$1:$B$132)</f>
        <v>0</v>
      </c>
      <c r="Q42" s="13" t="s">
        <v>23</v>
      </c>
      <c r="R42" s="13">
        <f>LOOKUP(Q$3:Q$48,'TABLE DE VALEURS'!$A$1:$B$132)</f>
        <v>0</v>
      </c>
      <c r="S42" s="7">
        <f t="shared" si="1"/>
        <v>0</v>
      </c>
      <c r="T42" s="14">
        <f t="shared" si="2"/>
        <v>0</v>
      </c>
      <c r="U42" s="16">
        <f t="shared" si="3"/>
        <v>40</v>
      </c>
    </row>
    <row r="43" spans="1:21" ht="14.25" customHeight="1" x14ac:dyDescent="0.2">
      <c r="A43" s="10" t="s">
        <v>425</v>
      </c>
      <c r="B43" s="10" t="s">
        <v>426</v>
      </c>
      <c r="C43" s="10" t="s">
        <v>196</v>
      </c>
      <c r="D43" s="10" t="s">
        <v>27</v>
      </c>
      <c r="E43" s="10" t="s">
        <v>187</v>
      </c>
      <c r="F43" s="13" t="s">
        <v>23</v>
      </c>
      <c r="G43" s="13">
        <f>LOOKUP($F$3:F$50,'TABLE DE VALEURS'!$A$1:$B$132)</f>
        <v>0</v>
      </c>
      <c r="H43" s="13" t="s">
        <v>23</v>
      </c>
      <c r="I43" s="13">
        <f>LOOKUP(H$3:H$50,'TABLE DE VALEURS'!$A$1:$B$132)</f>
        <v>0</v>
      </c>
      <c r="J43" s="59">
        <f t="shared" si="0"/>
        <v>0</v>
      </c>
      <c r="K43" s="13" t="s">
        <v>23</v>
      </c>
      <c r="L43" s="13">
        <f>LOOKUP(K$3:K$48,'TABLE DE VALEURS'!$A$1:$B$132)</f>
        <v>0</v>
      </c>
      <c r="M43" s="13" t="s">
        <v>23</v>
      </c>
      <c r="N43" s="13">
        <f>LOOKUP(M$3:M$48,'TABLE DE VALEURS'!$A$1:$B$132)</f>
        <v>0</v>
      </c>
      <c r="O43" s="13" t="s">
        <v>23</v>
      </c>
      <c r="P43" s="13">
        <f>LOOKUP(O$3:O$48,'TABLE DE VALEURS'!$A$1:$B$132)</f>
        <v>0</v>
      </c>
      <c r="Q43" s="13" t="s">
        <v>23</v>
      </c>
      <c r="R43" s="13">
        <f>LOOKUP(Q$3:Q$48,'TABLE DE VALEURS'!$A$1:$B$132)</f>
        <v>0</v>
      </c>
      <c r="S43" s="7">
        <f t="shared" si="1"/>
        <v>0</v>
      </c>
      <c r="T43" s="14">
        <f t="shared" si="2"/>
        <v>0</v>
      </c>
      <c r="U43" s="16">
        <f t="shared" si="3"/>
        <v>40</v>
      </c>
    </row>
    <row r="44" spans="1:21" ht="14.25" customHeight="1" x14ac:dyDescent="0.2">
      <c r="A44" s="10" t="s">
        <v>429</v>
      </c>
      <c r="B44" s="10" t="s">
        <v>126</v>
      </c>
      <c r="C44" s="10" t="s">
        <v>196</v>
      </c>
      <c r="D44" s="10" t="s">
        <v>27</v>
      </c>
      <c r="E44" s="10" t="s">
        <v>187</v>
      </c>
      <c r="F44" s="13" t="s">
        <v>23</v>
      </c>
      <c r="G44" s="13">
        <f>LOOKUP($F$3:F$50,'TABLE DE VALEURS'!$A$1:$B$132)</f>
        <v>0</v>
      </c>
      <c r="H44" s="13" t="s">
        <v>23</v>
      </c>
      <c r="I44" s="13">
        <f>LOOKUP(H$3:H$50,'TABLE DE VALEURS'!$A$1:$B$132)</f>
        <v>0</v>
      </c>
      <c r="J44" s="59">
        <f t="shared" si="0"/>
        <v>0</v>
      </c>
      <c r="K44" s="13" t="s">
        <v>23</v>
      </c>
      <c r="L44" s="13">
        <f>LOOKUP(K$3:K$48,'TABLE DE VALEURS'!$A$1:$B$132)</f>
        <v>0</v>
      </c>
      <c r="M44" s="13" t="s">
        <v>23</v>
      </c>
      <c r="N44" s="13">
        <f>LOOKUP(M$3:M$48,'TABLE DE VALEURS'!$A$1:$B$132)</f>
        <v>0</v>
      </c>
      <c r="O44" s="13" t="s">
        <v>23</v>
      </c>
      <c r="P44" s="13">
        <f>LOOKUP(O$3:O$48,'TABLE DE VALEURS'!$A$1:$B$132)</f>
        <v>0</v>
      </c>
      <c r="Q44" s="13" t="s">
        <v>23</v>
      </c>
      <c r="R44" s="13">
        <f>LOOKUP(Q$3:Q$48,'TABLE DE VALEURS'!$A$1:$B$132)</f>
        <v>0</v>
      </c>
      <c r="S44" s="7">
        <f t="shared" si="1"/>
        <v>0</v>
      </c>
      <c r="T44" s="14">
        <f t="shared" si="2"/>
        <v>0</v>
      </c>
      <c r="U44" s="16">
        <f t="shared" si="3"/>
        <v>40</v>
      </c>
    </row>
    <row r="45" spans="1:21" ht="14.25" customHeight="1" x14ac:dyDescent="0.2">
      <c r="A45" s="10" t="s">
        <v>432</v>
      </c>
      <c r="B45" s="10" t="s">
        <v>137</v>
      </c>
      <c r="C45" s="10" t="s">
        <v>235</v>
      </c>
      <c r="D45" s="11" t="s">
        <v>27</v>
      </c>
      <c r="E45" s="11" t="s">
        <v>187</v>
      </c>
      <c r="F45" s="13" t="s">
        <v>23</v>
      </c>
      <c r="G45" s="13">
        <f>LOOKUP($F$3:F$50,'TABLE DE VALEURS'!$A$1:$B$132)</f>
        <v>0</v>
      </c>
      <c r="H45" s="13" t="s">
        <v>23</v>
      </c>
      <c r="I45" s="13">
        <f>LOOKUP(H$3:H$50,'TABLE DE VALEURS'!$A$1:$B$132)</f>
        <v>0</v>
      </c>
      <c r="J45" s="59">
        <f t="shared" si="0"/>
        <v>0</v>
      </c>
      <c r="K45" s="13" t="s">
        <v>23</v>
      </c>
      <c r="L45" s="13">
        <f>LOOKUP(K$3:K$48,'TABLE DE VALEURS'!$A$1:$B$132)</f>
        <v>0</v>
      </c>
      <c r="M45" s="13" t="s">
        <v>23</v>
      </c>
      <c r="N45" s="13">
        <f>LOOKUP(M$3:M$48,'TABLE DE VALEURS'!$A$1:$B$132)</f>
        <v>0</v>
      </c>
      <c r="O45" s="13" t="s">
        <v>23</v>
      </c>
      <c r="P45" s="13">
        <f>LOOKUP(O$3:O$48,'TABLE DE VALEURS'!$A$1:$B$132)</f>
        <v>0</v>
      </c>
      <c r="Q45" s="13" t="s">
        <v>23</v>
      </c>
      <c r="R45" s="13">
        <f>LOOKUP(Q$3:Q$48,'TABLE DE VALEURS'!$A$1:$B$132)</f>
        <v>0</v>
      </c>
      <c r="S45" s="7">
        <f t="shared" si="1"/>
        <v>0</v>
      </c>
      <c r="T45" s="14">
        <f t="shared" si="2"/>
        <v>0</v>
      </c>
      <c r="U45" s="16">
        <f t="shared" si="3"/>
        <v>40</v>
      </c>
    </row>
    <row r="46" spans="1:21" ht="14.25" customHeight="1" x14ac:dyDescent="0.2">
      <c r="A46" s="10" t="s">
        <v>433</v>
      </c>
      <c r="B46" s="10" t="s">
        <v>434</v>
      </c>
      <c r="C46" s="10" t="s">
        <v>435</v>
      </c>
      <c r="D46" s="11" t="s">
        <v>27</v>
      </c>
      <c r="E46" s="11" t="s">
        <v>187</v>
      </c>
      <c r="F46" s="13" t="s">
        <v>23</v>
      </c>
      <c r="G46" s="13">
        <f>LOOKUP($F$3:F$50,'TABLE DE VALEURS'!$A$1:$B$132)</f>
        <v>0</v>
      </c>
      <c r="H46" s="13" t="s">
        <v>23</v>
      </c>
      <c r="I46" s="13">
        <f>LOOKUP(H$3:H$50,'TABLE DE VALEURS'!$A$1:$B$132)</f>
        <v>0</v>
      </c>
      <c r="J46" s="59">
        <f t="shared" si="0"/>
        <v>0</v>
      </c>
      <c r="K46" s="13" t="s">
        <v>23</v>
      </c>
      <c r="L46" s="13">
        <f>LOOKUP(K$3:K$48,'TABLE DE VALEURS'!$A$1:$B$132)</f>
        <v>0</v>
      </c>
      <c r="M46" s="13" t="s">
        <v>23</v>
      </c>
      <c r="N46" s="13">
        <f>LOOKUP(M$3:M$48,'TABLE DE VALEURS'!$A$1:$B$132)</f>
        <v>0</v>
      </c>
      <c r="O46" s="13" t="s">
        <v>23</v>
      </c>
      <c r="P46" s="13">
        <f>LOOKUP(O$3:O$48,'TABLE DE VALEURS'!$A$1:$B$132)</f>
        <v>0</v>
      </c>
      <c r="Q46" s="13" t="s">
        <v>23</v>
      </c>
      <c r="R46" s="13">
        <f>LOOKUP(Q$3:Q$48,'TABLE DE VALEURS'!$A$1:$B$132)</f>
        <v>0</v>
      </c>
      <c r="S46" s="7">
        <f t="shared" si="1"/>
        <v>0</v>
      </c>
      <c r="T46" s="14">
        <f t="shared" si="2"/>
        <v>0</v>
      </c>
      <c r="U46" s="16">
        <f t="shared" si="3"/>
        <v>40</v>
      </c>
    </row>
    <row r="47" spans="1:21" ht="14.25" customHeight="1" x14ac:dyDescent="0.2">
      <c r="A47" s="10" t="s">
        <v>438</v>
      </c>
      <c r="B47" s="10" t="s">
        <v>95</v>
      </c>
      <c r="C47" s="10" t="s">
        <v>60</v>
      </c>
      <c r="D47" s="11" t="s">
        <v>27</v>
      </c>
      <c r="E47" s="11" t="s">
        <v>187</v>
      </c>
      <c r="F47" s="13" t="s">
        <v>23</v>
      </c>
      <c r="G47" s="13">
        <f>LOOKUP($F$3:F$50,'TABLE DE VALEURS'!$A$1:$B$132)</f>
        <v>0</v>
      </c>
      <c r="H47" s="13" t="s">
        <v>23</v>
      </c>
      <c r="I47" s="13">
        <f>LOOKUP(H$3:H$50,'TABLE DE VALEURS'!$A$1:$B$132)</f>
        <v>0</v>
      </c>
      <c r="J47" s="59">
        <f t="shared" si="0"/>
        <v>0</v>
      </c>
      <c r="K47" s="13" t="s">
        <v>23</v>
      </c>
      <c r="L47" s="13">
        <f>LOOKUP(K$3:K$48,'TABLE DE VALEURS'!$A$1:$B$132)</f>
        <v>0</v>
      </c>
      <c r="M47" s="13" t="s">
        <v>23</v>
      </c>
      <c r="N47" s="13">
        <f>LOOKUP(M$3:M$48,'TABLE DE VALEURS'!$A$1:$B$132)</f>
        <v>0</v>
      </c>
      <c r="O47" s="13" t="s">
        <v>23</v>
      </c>
      <c r="P47" s="13">
        <f>LOOKUP(O$3:O$48,'TABLE DE VALEURS'!$A$1:$B$132)</f>
        <v>0</v>
      </c>
      <c r="Q47" s="13" t="s">
        <v>23</v>
      </c>
      <c r="R47" s="13">
        <f>LOOKUP(Q$3:Q$48,'TABLE DE VALEURS'!$A$1:$B$132)</f>
        <v>0</v>
      </c>
      <c r="S47" s="7">
        <f t="shared" si="1"/>
        <v>0</v>
      </c>
      <c r="T47" s="14">
        <f t="shared" si="2"/>
        <v>0</v>
      </c>
      <c r="U47" s="16">
        <f t="shared" si="3"/>
        <v>40</v>
      </c>
    </row>
    <row r="48" spans="1:21" ht="14.25" customHeight="1" x14ac:dyDescent="0.2">
      <c r="A48" s="57"/>
      <c r="B48" s="57"/>
      <c r="C48" s="57"/>
      <c r="D48" s="62"/>
      <c r="E48" s="62"/>
      <c r="F48" s="63"/>
      <c r="G48" s="63"/>
      <c r="H48" s="63"/>
      <c r="I48" s="63"/>
      <c r="J48" s="98"/>
      <c r="K48" s="63"/>
      <c r="L48" s="63"/>
      <c r="M48" s="63"/>
      <c r="N48" s="63"/>
      <c r="O48" s="63"/>
      <c r="P48" s="63"/>
      <c r="Q48" s="63"/>
      <c r="R48" s="63"/>
      <c r="S48" s="64"/>
      <c r="T48" s="97"/>
      <c r="U48" s="98"/>
    </row>
    <row r="49" spans="1:21" ht="14.25" customHeight="1" x14ac:dyDescent="0.2">
      <c r="A49" s="57"/>
      <c r="B49" s="57"/>
      <c r="C49" s="57"/>
      <c r="D49" s="62"/>
      <c r="E49" s="62"/>
      <c r="F49" s="63"/>
      <c r="G49" s="63"/>
      <c r="H49" s="63"/>
      <c r="I49" s="63"/>
      <c r="J49" s="98"/>
      <c r="K49" s="63"/>
      <c r="L49" s="63"/>
      <c r="M49" s="63"/>
      <c r="N49" s="63"/>
      <c r="O49" s="63"/>
      <c r="P49" s="63"/>
      <c r="Q49" s="63"/>
      <c r="R49" s="63"/>
      <c r="S49" s="64"/>
      <c r="T49" s="97"/>
      <c r="U49" s="98"/>
    </row>
    <row r="50" spans="1:21" ht="15" customHeight="1" x14ac:dyDescent="0.2">
      <c r="J50" s="99"/>
    </row>
  </sheetData>
  <mergeCells count="13">
    <mergeCell ref="Q1:R1"/>
    <mergeCell ref="U1:U2"/>
    <mergeCell ref="T1:T2"/>
    <mergeCell ref="O1:P1"/>
    <mergeCell ref="M1:N1"/>
    <mergeCell ref="K1:L1"/>
    <mergeCell ref="D1:D2"/>
    <mergeCell ref="B1:B2"/>
    <mergeCell ref="C1:C2"/>
    <mergeCell ref="A1:A2"/>
    <mergeCell ref="F1:G1"/>
    <mergeCell ref="H1:I1"/>
    <mergeCell ref="E1:E2"/>
  </mergeCells>
  <dataValidations count="1">
    <dataValidation type="list" allowBlank="1" showErrorMessage="1" sqref="C1" xr:uid="{00000000-0002-0000-0600-000000000000}">
      <formula1>clubs</formula1>
    </dataValidation>
  </dataValidations>
  <pageMargins left="0.7" right="0.7" top="0.75" bottom="0.75" header="0" footer="0"/>
  <pageSetup scale="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U12"/>
  <sheetViews>
    <sheetView workbookViewId="0">
      <selection sqref="A1:A2"/>
    </sheetView>
  </sheetViews>
  <sheetFormatPr baseColWidth="10" defaultColWidth="14.5" defaultRowHeight="15" customHeight="1" x14ac:dyDescent="0.2"/>
  <cols>
    <col min="1" max="1" width="16.83203125" style="69" customWidth="1"/>
    <col min="2" max="2" width="10.1640625" style="69" customWidth="1"/>
    <col min="3" max="3" width="27.33203125" style="69" customWidth="1"/>
    <col min="4" max="4" width="5.1640625" style="69" customWidth="1"/>
    <col min="5" max="5" width="9.1640625" style="69" customWidth="1"/>
    <col min="6" max="6" width="8.83203125" style="69" customWidth="1"/>
    <col min="7" max="7" width="7.5" style="69" customWidth="1"/>
    <col min="8" max="8" width="8.83203125" style="69" customWidth="1"/>
    <col min="9" max="9" width="7.5" style="69" customWidth="1"/>
    <col min="10" max="10" width="10" style="69" customWidth="1"/>
    <col min="11" max="11" width="6.33203125" style="69" customWidth="1"/>
    <col min="12" max="12" width="6.83203125" style="69" customWidth="1"/>
    <col min="13" max="13" width="6.33203125" style="69" customWidth="1"/>
    <col min="14" max="14" width="6.83203125" style="69" customWidth="1"/>
    <col min="15" max="15" width="6.33203125" style="69" customWidth="1"/>
    <col min="16" max="16" width="6.83203125" style="69" customWidth="1"/>
    <col min="17" max="17" width="6.33203125" style="69" customWidth="1"/>
    <col min="18" max="18" width="6.83203125" style="69" customWidth="1"/>
    <col min="19" max="19" width="10.1640625" style="69" customWidth="1"/>
    <col min="20" max="20" width="7" style="69" customWidth="1"/>
    <col min="21" max="21" width="13.1640625" style="69" customWidth="1"/>
    <col min="22" max="16384" width="14.5" style="69"/>
  </cols>
  <sheetData>
    <row r="1" spans="1:21" ht="52.5" customHeight="1" x14ac:dyDescent="0.2">
      <c r="A1" s="80" t="s">
        <v>0</v>
      </c>
      <c r="B1" s="80" t="s">
        <v>1</v>
      </c>
      <c r="C1" s="80" t="s">
        <v>2</v>
      </c>
      <c r="D1" s="80" t="s">
        <v>3</v>
      </c>
      <c r="E1" s="80" t="s">
        <v>4</v>
      </c>
      <c r="F1" s="72" t="s">
        <v>5</v>
      </c>
      <c r="G1" s="73"/>
      <c r="H1" s="72" t="s">
        <v>6</v>
      </c>
      <c r="I1" s="73"/>
      <c r="J1" s="65" t="s">
        <v>7</v>
      </c>
      <c r="K1" s="77" t="s">
        <v>8</v>
      </c>
      <c r="L1" s="78"/>
      <c r="M1" s="72" t="s">
        <v>9</v>
      </c>
      <c r="N1" s="76"/>
      <c r="O1" s="72" t="s">
        <v>10</v>
      </c>
      <c r="P1" s="76"/>
      <c r="Q1" s="72" t="s">
        <v>11</v>
      </c>
      <c r="R1" s="73"/>
      <c r="S1" s="65" t="s">
        <v>12</v>
      </c>
      <c r="T1" s="74" t="s">
        <v>13</v>
      </c>
      <c r="U1" s="74" t="s">
        <v>14</v>
      </c>
    </row>
    <row r="2" spans="1:21" ht="14.25" customHeight="1" x14ac:dyDescent="0.2">
      <c r="A2" s="75"/>
      <c r="B2" s="75"/>
      <c r="C2" s="75"/>
      <c r="D2" s="75"/>
      <c r="E2" s="75"/>
      <c r="F2" s="65" t="s">
        <v>15</v>
      </c>
      <c r="G2" s="65" t="s">
        <v>16</v>
      </c>
      <c r="H2" s="65" t="s">
        <v>15</v>
      </c>
      <c r="I2" s="65" t="s">
        <v>16</v>
      </c>
      <c r="J2" s="65" t="s">
        <v>16</v>
      </c>
      <c r="K2" s="65" t="s">
        <v>15</v>
      </c>
      <c r="L2" s="65" t="s">
        <v>16</v>
      </c>
      <c r="M2" s="65" t="s">
        <v>15</v>
      </c>
      <c r="N2" s="65" t="s">
        <v>16</v>
      </c>
      <c r="O2" s="65" t="s">
        <v>15</v>
      </c>
      <c r="P2" s="65" t="s">
        <v>16</v>
      </c>
      <c r="Q2" s="65" t="s">
        <v>15</v>
      </c>
      <c r="R2" s="65" t="s">
        <v>16</v>
      </c>
      <c r="S2" s="65" t="s">
        <v>17</v>
      </c>
      <c r="T2" s="75"/>
      <c r="U2" s="75"/>
    </row>
    <row r="3" spans="1:21" ht="14.25" customHeight="1" x14ac:dyDescent="0.2">
      <c r="A3" s="11" t="s">
        <v>298</v>
      </c>
      <c r="B3" s="11" t="s">
        <v>299</v>
      </c>
      <c r="C3" s="11" t="s">
        <v>300</v>
      </c>
      <c r="D3" s="10" t="s">
        <v>21</v>
      </c>
      <c r="E3" s="10" t="s">
        <v>301</v>
      </c>
      <c r="F3" s="61">
        <v>1</v>
      </c>
      <c r="G3" s="60">
        <f>LOOKUP($F$3:F$12,'TABLE DE VALEURS'!$A$1:$B$132)</f>
        <v>150</v>
      </c>
      <c r="H3" s="61">
        <v>1</v>
      </c>
      <c r="I3" s="60">
        <f>LOOKUP(H$3:H$12,'TABLE DE VALEURS'!$A$1:$B$132)</f>
        <v>150</v>
      </c>
      <c r="J3" s="60">
        <f t="shared" ref="J3:J12" si="0">IF(G3&lt;I3,I3,G3)</f>
        <v>150</v>
      </c>
      <c r="K3" s="13">
        <v>6</v>
      </c>
      <c r="L3" s="13">
        <f>LOOKUP(K$3:K$12,'TABLE DE VALEURS'!$A$1:$B$132)</f>
        <v>134</v>
      </c>
      <c r="M3" s="9" t="s">
        <v>23</v>
      </c>
      <c r="N3" s="13">
        <f>LOOKUP(M$3:M$12,'TABLE DE VALEURS'!$A$1:$B$132)</f>
        <v>0</v>
      </c>
      <c r="O3" s="9">
        <v>1</v>
      </c>
      <c r="P3" s="13">
        <f>LOOKUP(O$3:O$12,'TABLE DE VALEURS'!$A$1:$B$132)</f>
        <v>150</v>
      </c>
      <c r="Q3" s="9">
        <v>2</v>
      </c>
      <c r="R3" s="13">
        <f>LOOKUP(Q$3:Q$12,'TABLE DE VALEURS'!$A$1:$B$132)</f>
        <v>145</v>
      </c>
      <c r="S3" s="9">
        <f t="shared" ref="S3:S12" si="1">IF(N3&lt;R3,R3,N3)</f>
        <v>145</v>
      </c>
      <c r="T3" s="14">
        <f t="shared" ref="T3:T12" si="2">(J3+(2*L3)+P3+S3)</f>
        <v>713</v>
      </c>
      <c r="U3" s="16">
        <f t="shared" ref="U3:U12" si="3">RANK($T3,T$3:T$12)</f>
        <v>1</v>
      </c>
    </row>
    <row r="4" spans="1:21" ht="14.25" customHeight="1" x14ac:dyDescent="0.2">
      <c r="A4" s="10" t="s">
        <v>309</v>
      </c>
      <c r="B4" s="10" t="s">
        <v>35</v>
      </c>
      <c r="C4" s="10" t="s">
        <v>310</v>
      </c>
      <c r="D4" s="10" t="s">
        <v>21</v>
      </c>
      <c r="E4" s="10" t="s">
        <v>301</v>
      </c>
      <c r="F4" s="61">
        <v>5</v>
      </c>
      <c r="G4" s="60">
        <f>LOOKUP($F$3:F$12,'TABLE DE VALEURS'!$A$1:$B$132)</f>
        <v>136</v>
      </c>
      <c r="H4" s="61">
        <v>7</v>
      </c>
      <c r="I4" s="60">
        <f>LOOKUP(H$3:H$12,'TABLE DE VALEURS'!$A$1:$B$132)</f>
        <v>132</v>
      </c>
      <c r="J4" s="60">
        <f t="shared" si="0"/>
        <v>136</v>
      </c>
      <c r="K4" s="13">
        <v>15</v>
      </c>
      <c r="L4" s="13">
        <f>LOOKUP(K$3:K$12,'TABLE DE VALEURS'!$A$1:$B$132)</f>
        <v>117</v>
      </c>
      <c r="M4" s="67">
        <v>1</v>
      </c>
      <c r="N4" s="13">
        <f>LOOKUP(M$3:M$12,'TABLE DE VALEURS'!$A$1:$B$132)</f>
        <v>150</v>
      </c>
      <c r="O4" s="67">
        <v>2</v>
      </c>
      <c r="P4" s="13">
        <f>LOOKUP(O$3:O$12,'TABLE DE VALEURS'!$A$1:$B$132)</f>
        <v>145</v>
      </c>
      <c r="Q4" s="67" t="s">
        <v>23</v>
      </c>
      <c r="R4" s="13">
        <f>LOOKUP(Q$3:Q$12,'TABLE DE VALEURS'!$A$1:$B$132)</f>
        <v>0</v>
      </c>
      <c r="S4" s="9">
        <f t="shared" si="1"/>
        <v>150</v>
      </c>
      <c r="T4" s="14">
        <f t="shared" si="2"/>
        <v>665</v>
      </c>
      <c r="U4" s="16">
        <f t="shared" si="3"/>
        <v>2</v>
      </c>
    </row>
    <row r="5" spans="1:21" ht="14.25" customHeight="1" x14ac:dyDescent="0.2">
      <c r="A5" s="10" t="s">
        <v>316</v>
      </c>
      <c r="B5" s="10" t="s">
        <v>317</v>
      </c>
      <c r="C5" s="13" t="s">
        <v>48</v>
      </c>
      <c r="D5" s="11" t="s">
        <v>21</v>
      </c>
      <c r="E5" s="11" t="s">
        <v>301</v>
      </c>
      <c r="F5" s="61">
        <v>3</v>
      </c>
      <c r="G5" s="60">
        <f>LOOKUP($F$3:F$12,'TABLE DE VALEURS'!$A$1:$B$132)</f>
        <v>141</v>
      </c>
      <c r="H5" s="61">
        <v>3</v>
      </c>
      <c r="I5" s="60">
        <f>LOOKUP(H$3:H$12,'TABLE DE VALEURS'!$A$1:$B$132)</f>
        <v>141</v>
      </c>
      <c r="J5" s="60">
        <f t="shared" si="0"/>
        <v>141</v>
      </c>
      <c r="K5" s="13">
        <v>4</v>
      </c>
      <c r="L5" s="13">
        <f>LOOKUP(K$3:K$12,'TABLE DE VALEURS'!$A$1:$B$132)</f>
        <v>138</v>
      </c>
      <c r="M5" s="9" t="s">
        <v>23</v>
      </c>
      <c r="N5" s="13">
        <f>LOOKUP(M$3:M$12,'TABLE DE VALEURS'!$A$1:$B$132)</f>
        <v>0</v>
      </c>
      <c r="O5" s="9" t="s">
        <v>23</v>
      </c>
      <c r="P5" s="13">
        <f>LOOKUP(O$3:O$12,'TABLE DE VALEURS'!$A$1:$B$132)</f>
        <v>0</v>
      </c>
      <c r="Q5" s="9">
        <v>1</v>
      </c>
      <c r="R5" s="13">
        <f>LOOKUP(Q$3:Q$12,'TABLE DE VALEURS'!$A$1:$B$132)</f>
        <v>150</v>
      </c>
      <c r="S5" s="9">
        <f t="shared" si="1"/>
        <v>150</v>
      </c>
      <c r="T5" s="14">
        <f t="shared" si="2"/>
        <v>567</v>
      </c>
      <c r="U5" s="16">
        <f t="shared" si="3"/>
        <v>3</v>
      </c>
    </row>
    <row r="6" spans="1:21" ht="14.25" customHeight="1" x14ac:dyDescent="0.2">
      <c r="A6" s="10" t="s">
        <v>320</v>
      </c>
      <c r="B6" s="10" t="s">
        <v>321</v>
      </c>
      <c r="C6" s="13" t="s">
        <v>48</v>
      </c>
      <c r="D6" s="10" t="s">
        <v>21</v>
      </c>
      <c r="E6" s="10" t="s">
        <v>301</v>
      </c>
      <c r="F6" s="61" t="s">
        <v>23</v>
      </c>
      <c r="G6" s="60">
        <f>LOOKUP($F$3:F$12,'TABLE DE VALEURS'!$A$1:$B$132)</f>
        <v>0</v>
      </c>
      <c r="H6" s="61">
        <v>5</v>
      </c>
      <c r="I6" s="60">
        <f>LOOKUP(H$3:H$12,'TABLE DE VALEURS'!$A$1:$B$132)</f>
        <v>136</v>
      </c>
      <c r="J6" s="60">
        <f t="shared" si="0"/>
        <v>136</v>
      </c>
      <c r="K6" s="13">
        <v>1</v>
      </c>
      <c r="L6" s="13">
        <f>LOOKUP(K$3:K$12,'TABLE DE VALEURS'!$A$1:$B$132)</f>
        <v>150</v>
      </c>
      <c r="M6" s="9" t="s">
        <v>23</v>
      </c>
      <c r="N6" s="13">
        <f>LOOKUP(M$3:M$12,'TABLE DE VALEURS'!$A$1:$B$132)</f>
        <v>0</v>
      </c>
      <c r="O6" s="9" t="s">
        <v>23</v>
      </c>
      <c r="P6" s="13">
        <f>LOOKUP(O$3:O$12,'TABLE DE VALEURS'!$A$1:$B$132)</f>
        <v>0</v>
      </c>
      <c r="Q6" s="9" t="s">
        <v>23</v>
      </c>
      <c r="R6" s="13">
        <f>LOOKUP(Q$3:Q$12,'TABLE DE VALEURS'!$A$1:$B$132)</f>
        <v>0</v>
      </c>
      <c r="S6" s="9">
        <f t="shared" si="1"/>
        <v>0</v>
      </c>
      <c r="T6" s="14">
        <f t="shared" si="2"/>
        <v>436</v>
      </c>
      <c r="U6" s="16">
        <f t="shared" si="3"/>
        <v>4</v>
      </c>
    </row>
    <row r="7" spans="1:21" ht="14.25" customHeight="1" x14ac:dyDescent="0.2">
      <c r="A7" s="10" t="s">
        <v>327</v>
      </c>
      <c r="B7" s="10" t="s">
        <v>328</v>
      </c>
      <c r="C7" s="13" t="s">
        <v>48</v>
      </c>
      <c r="D7" s="11" t="s">
        <v>21</v>
      </c>
      <c r="E7" s="11" t="s">
        <v>301</v>
      </c>
      <c r="F7" s="61">
        <v>4</v>
      </c>
      <c r="G7" s="61">
        <f>LOOKUP($F$3:F$12,'TABLE DE VALEURS'!$A$1:$B$132)</f>
        <v>138</v>
      </c>
      <c r="H7" s="61">
        <v>4</v>
      </c>
      <c r="I7" s="60">
        <f>LOOKUP(H$3:H$12,'TABLE DE VALEURS'!$A$1:$B$132)</f>
        <v>138</v>
      </c>
      <c r="J7" s="60">
        <f t="shared" si="0"/>
        <v>138</v>
      </c>
      <c r="K7" s="13">
        <v>5</v>
      </c>
      <c r="L7" s="13">
        <f>LOOKUP(K$3:K$12,'TABLE DE VALEURS'!$A$1:$B$132)</f>
        <v>136</v>
      </c>
      <c r="M7" s="9" t="s">
        <v>23</v>
      </c>
      <c r="N7" s="13">
        <f>LOOKUP(M$3:M$12,'TABLE DE VALEURS'!$A$1:$B$132)</f>
        <v>0</v>
      </c>
      <c r="O7" s="9" t="s">
        <v>23</v>
      </c>
      <c r="P7" s="13">
        <f>LOOKUP(O$3:O$12,'TABLE DE VALEURS'!$A$1:$B$132)</f>
        <v>0</v>
      </c>
      <c r="Q7" s="9" t="s">
        <v>23</v>
      </c>
      <c r="R7" s="13">
        <f>LOOKUP(Q$3:Q$12,'TABLE DE VALEURS'!$A$1:$B$132)</f>
        <v>0</v>
      </c>
      <c r="S7" s="9">
        <f t="shared" si="1"/>
        <v>0</v>
      </c>
      <c r="T7" s="14">
        <f t="shared" si="2"/>
        <v>410</v>
      </c>
      <c r="U7" s="16">
        <f t="shared" si="3"/>
        <v>5</v>
      </c>
    </row>
    <row r="8" spans="1:21" ht="14.25" customHeight="1" x14ac:dyDescent="0.2">
      <c r="A8" s="10" t="s">
        <v>333</v>
      </c>
      <c r="B8" s="10" t="s">
        <v>220</v>
      </c>
      <c r="C8" s="10" t="s">
        <v>51</v>
      </c>
      <c r="D8" s="10" t="s">
        <v>21</v>
      </c>
      <c r="E8" s="10" t="s">
        <v>301</v>
      </c>
      <c r="F8" s="61" t="s">
        <v>23</v>
      </c>
      <c r="G8" s="60">
        <f>LOOKUP($F$3:F$12,'TABLE DE VALEURS'!$A$1:$B$132)</f>
        <v>0</v>
      </c>
      <c r="H8" s="61">
        <v>9</v>
      </c>
      <c r="I8" s="60">
        <f>LOOKUP(H$3:H$12,'TABLE DE VALEURS'!$A$1:$B$132)</f>
        <v>128</v>
      </c>
      <c r="J8" s="60">
        <f t="shared" si="0"/>
        <v>128</v>
      </c>
      <c r="K8" s="13">
        <v>14</v>
      </c>
      <c r="L8" s="13">
        <f>LOOKUP(K$3:K$12,'TABLE DE VALEURS'!$A$1:$B$132)</f>
        <v>118</v>
      </c>
      <c r="M8" s="9" t="s">
        <v>23</v>
      </c>
      <c r="N8" s="13">
        <f>LOOKUP(M$3:M$12,'TABLE DE VALEURS'!$A$1:$B$132)</f>
        <v>0</v>
      </c>
      <c r="O8" s="9" t="s">
        <v>23</v>
      </c>
      <c r="P8" s="13">
        <f>LOOKUP(O$3:O$12,'TABLE DE VALEURS'!$A$1:$B$132)</f>
        <v>0</v>
      </c>
      <c r="Q8" s="9" t="s">
        <v>23</v>
      </c>
      <c r="R8" s="13">
        <f>LOOKUP(Q$3:Q$12,'TABLE DE VALEURS'!$A$1:$B$132)</f>
        <v>0</v>
      </c>
      <c r="S8" s="9">
        <f t="shared" si="1"/>
        <v>0</v>
      </c>
      <c r="T8" s="14">
        <f t="shared" si="2"/>
        <v>364</v>
      </c>
      <c r="U8" s="55">
        <f t="shared" si="3"/>
        <v>6</v>
      </c>
    </row>
    <row r="9" spans="1:21" ht="14.25" customHeight="1" x14ac:dyDescent="0.2">
      <c r="A9" s="13" t="s">
        <v>338</v>
      </c>
      <c r="B9" s="13" t="s">
        <v>321</v>
      </c>
      <c r="C9" s="13" t="s">
        <v>339</v>
      </c>
      <c r="D9" s="11" t="s">
        <v>21</v>
      </c>
      <c r="E9" s="11" t="s">
        <v>301</v>
      </c>
      <c r="F9" s="61">
        <v>2</v>
      </c>
      <c r="G9" s="61">
        <f>LOOKUP($F$3:F$12,'TABLE DE VALEURS'!$A$1:$B$132)</f>
        <v>145</v>
      </c>
      <c r="H9" s="61" t="s">
        <v>23</v>
      </c>
      <c r="I9" s="60">
        <f>LOOKUP(H$3:H$12,'TABLE DE VALEURS'!$A$1:$B$132)</f>
        <v>0</v>
      </c>
      <c r="J9" s="60">
        <f t="shared" si="0"/>
        <v>145</v>
      </c>
      <c r="K9" s="13" t="s">
        <v>23</v>
      </c>
      <c r="L9" s="13">
        <f>LOOKUP(K$3:K$12,'TABLE DE VALEURS'!$A$1:$B$132)</f>
        <v>0</v>
      </c>
      <c r="M9" s="9" t="s">
        <v>23</v>
      </c>
      <c r="N9" s="13">
        <f>LOOKUP(M$3:M$12,'TABLE DE VALEURS'!$A$1:$B$132)</f>
        <v>0</v>
      </c>
      <c r="O9" s="9" t="s">
        <v>23</v>
      </c>
      <c r="P9" s="13">
        <f>LOOKUP(O$3:O$12,'TABLE DE VALEURS'!$A$1:$B$132)</f>
        <v>0</v>
      </c>
      <c r="Q9" s="9" t="s">
        <v>46</v>
      </c>
      <c r="R9" s="13">
        <f>LOOKUP(Q$3:Q$12,'TABLE DE VALEURS'!$A$1:$B$132)</f>
        <v>0</v>
      </c>
      <c r="S9" s="9">
        <f t="shared" si="1"/>
        <v>0</v>
      </c>
      <c r="T9" s="14">
        <f t="shared" si="2"/>
        <v>145</v>
      </c>
      <c r="U9" s="16">
        <f t="shared" si="3"/>
        <v>7</v>
      </c>
    </row>
    <row r="10" spans="1:21" ht="16" x14ac:dyDescent="0.2">
      <c r="A10" s="10" t="s">
        <v>343</v>
      </c>
      <c r="B10" s="10" t="s">
        <v>344</v>
      </c>
      <c r="C10" s="13" t="s">
        <v>48</v>
      </c>
      <c r="D10" s="10" t="s">
        <v>21</v>
      </c>
      <c r="E10" s="10" t="s">
        <v>301</v>
      </c>
      <c r="F10" s="61" t="s">
        <v>23</v>
      </c>
      <c r="G10" s="60">
        <f>LOOKUP($F$3:F$12,'TABLE DE VALEURS'!$A$1:$B$132)</f>
        <v>0</v>
      </c>
      <c r="H10" s="61">
        <v>6</v>
      </c>
      <c r="I10" s="60">
        <f>LOOKUP(H$3:H$12,'TABLE DE VALEURS'!$A$1:$B$132)</f>
        <v>134</v>
      </c>
      <c r="J10" s="60">
        <f t="shared" si="0"/>
        <v>134</v>
      </c>
      <c r="K10" s="13" t="s">
        <v>23</v>
      </c>
      <c r="L10" s="13">
        <f>LOOKUP(K$3:K$12,'TABLE DE VALEURS'!$A$1:$B$132)</f>
        <v>0</v>
      </c>
      <c r="M10" s="67" t="s">
        <v>23</v>
      </c>
      <c r="N10" s="13">
        <f>LOOKUP(M$3:M$12,'TABLE DE VALEURS'!$A$1:$B$132)</f>
        <v>0</v>
      </c>
      <c r="O10" s="67" t="s">
        <v>23</v>
      </c>
      <c r="P10" s="13">
        <f>LOOKUP(O$3:O$12,'TABLE DE VALEURS'!$A$1:$B$132)</f>
        <v>0</v>
      </c>
      <c r="Q10" s="67" t="s">
        <v>23</v>
      </c>
      <c r="R10" s="13">
        <f>LOOKUP(Q$3:Q$12,'TABLE DE VALEURS'!$A$1:$B$132)</f>
        <v>0</v>
      </c>
      <c r="S10" s="9">
        <f t="shared" si="1"/>
        <v>0</v>
      </c>
      <c r="T10" s="14">
        <f t="shared" si="2"/>
        <v>134</v>
      </c>
      <c r="U10" s="16">
        <f t="shared" si="3"/>
        <v>8</v>
      </c>
    </row>
    <row r="11" spans="1:21" x14ac:dyDescent="0.2">
      <c r="A11" s="10" t="s">
        <v>346</v>
      </c>
      <c r="B11" s="10" t="s">
        <v>347</v>
      </c>
      <c r="C11" s="13" t="s">
        <v>48</v>
      </c>
      <c r="D11" s="10" t="s">
        <v>21</v>
      </c>
      <c r="E11" s="10" t="s">
        <v>301</v>
      </c>
      <c r="F11" s="61" t="s">
        <v>23</v>
      </c>
      <c r="G11" s="60">
        <f>LOOKUP($F$3:F$12,'TABLE DE VALEURS'!$A$1:$B$132)</f>
        <v>0</v>
      </c>
      <c r="H11" s="61" t="s">
        <v>23</v>
      </c>
      <c r="I11" s="60">
        <f>LOOKUP(H$3:H$12,'TABLE DE VALEURS'!$A$1:$B$132)</f>
        <v>0</v>
      </c>
      <c r="J11" s="60">
        <f t="shared" si="0"/>
        <v>0</v>
      </c>
      <c r="K11" s="13" t="s">
        <v>23</v>
      </c>
      <c r="L11" s="13">
        <f>LOOKUP(K$3:K$12,'TABLE DE VALEURS'!$A$1:$B$132)</f>
        <v>0</v>
      </c>
      <c r="M11" s="9" t="s">
        <v>46</v>
      </c>
      <c r="N11" s="13">
        <f>LOOKUP(M$3:M$12,'TABLE DE VALEURS'!$A$1:$B$132)</f>
        <v>0</v>
      </c>
      <c r="O11" s="9" t="s">
        <v>46</v>
      </c>
      <c r="P11" s="13">
        <f>LOOKUP(O$3:O$12,'TABLE DE VALEURS'!$A$1:$B$132)</f>
        <v>0</v>
      </c>
      <c r="Q11" s="9" t="s">
        <v>46</v>
      </c>
      <c r="R11" s="13">
        <f>LOOKUP(Q$3:Q$12,'TABLE DE VALEURS'!$A$1:$B$132)</f>
        <v>0</v>
      </c>
      <c r="S11" s="9">
        <f t="shared" si="1"/>
        <v>0</v>
      </c>
      <c r="T11" s="14">
        <f t="shared" si="2"/>
        <v>0</v>
      </c>
      <c r="U11" s="16">
        <f t="shared" si="3"/>
        <v>9</v>
      </c>
    </row>
    <row r="12" spans="1:21" ht="14.25" customHeight="1" thickBot="1" x14ac:dyDescent="0.25">
      <c r="A12" s="10" t="s">
        <v>353</v>
      </c>
      <c r="B12" s="10" t="s">
        <v>317</v>
      </c>
      <c r="C12" s="13" t="s">
        <v>48</v>
      </c>
      <c r="D12" s="10" t="s">
        <v>21</v>
      </c>
      <c r="E12" s="10" t="s">
        <v>301</v>
      </c>
      <c r="F12" s="61" t="s">
        <v>46</v>
      </c>
      <c r="G12" s="60">
        <f>LOOKUP($F$3:F$12,'TABLE DE VALEURS'!$A$1:$B$132)</f>
        <v>0</v>
      </c>
      <c r="H12" s="61" t="s">
        <v>23</v>
      </c>
      <c r="I12" s="60">
        <f>LOOKUP(H$3:H$12,'TABLE DE VALEURS'!$A$1:$B$132)</f>
        <v>0</v>
      </c>
      <c r="J12" s="60">
        <f t="shared" si="0"/>
        <v>0</v>
      </c>
      <c r="K12" s="13" t="s">
        <v>23</v>
      </c>
      <c r="L12" s="13">
        <f>LOOKUP(K$3:K$12,'TABLE DE VALEURS'!$A$1:$B$132)</f>
        <v>0</v>
      </c>
      <c r="M12" s="9" t="s">
        <v>23</v>
      </c>
      <c r="N12" s="13">
        <f>LOOKUP(M$3:M$12,'TABLE DE VALEURS'!$A$1:$B$132)</f>
        <v>0</v>
      </c>
      <c r="O12" s="9" t="s">
        <v>23</v>
      </c>
      <c r="P12" s="13">
        <f>LOOKUP(O$3:O$12,'TABLE DE VALEURS'!$A$1:$B$132)</f>
        <v>0</v>
      </c>
      <c r="Q12" s="9" t="s">
        <v>23</v>
      </c>
      <c r="R12" s="13">
        <f>LOOKUP(Q$3:Q$12,'TABLE DE VALEURS'!$A$1:$B$132)</f>
        <v>0</v>
      </c>
      <c r="S12" s="9">
        <f t="shared" si="1"/>
        <v>0</v>
      </c>
      <c r="T12" s="14">
        <f t="shared" si="2"/>
        <v>0</v>
      </c>
      <c r="U12" s="16">
        <f t="shared" si="3"/>
        <v>9</v>
      </c>
    </row>
  </sheetData>
  <mergeCells count="13">
    <mergeCell ref="E1:E2"/>
    <mergeCell ref="F1:G1"/>
    <mergeCell ref="D1:D2"/>
    <mergeCell ref="B1:B2"/>
    <mergeCell ref="A1:A2"/>
    <mergeCell ref="C1:C2"/>
    <mergeCell ref="H1:I1"/>
    <mergeCell ref="M1:N1"/>
    <mergeCell ref="K1:L1"/>
    <mergeCell ref="U1:U2"/>
    <mergeCell ref="T1:T2"/>
    <mergeCell ref="O1:P1"/>
    <mergeCell ref="Q1:R1"/>
  </mergeCells>
  <dataValidations count="1">
    <dataValidation type="list" allowBlank="1" showErrorMessage="1" sqref="C1" xr:uid="{00000000-0002-0000-0700-000000000000}">
      <formula1>clubs</formula1>
    </dataValidation>
  </dataValidations>
  <pageMargins left="0.7" right="0.7" top="0.75" bottom="0.75" header="0" footer="0"/>
  <pageSetup scale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U31"/>
  <sheetViews>
    <sheetView workbookViewId="0">
      <selection sqref="A1:A2"/>
    </sheetView>
  </sheetViews>
  <sheetFormatPr baseColWidth="10" defaultColWidth="14.5" defaultRowHeight="15" customHeight="1" x14ac:dyDescent="0.2"/>
  <cols>
    <col min="1" max="1" width="22.1640625" style="69" customWidth="1"/>
    <col min="2" max="2" width="14.83203125" style="69" customWidth="1"/>
    <col min="3" max="3" width="28.5" style="69" customWidth="1"/>
    <col min="4" max="4" width="5.1640625" style="69" customWidth="1"/>
    <col min="5" max="5" width="9.1640625" style="69" customWidth="1"/>
    <col min="6" max="6" width="6.6640625" style="69" customWidth="1"/>
    <col min="7" max="9" width="7.5" style="69" customWidth="1"/>
    <col min="10" max="10" width="9.33203125" style="69" customWidth="1"/>
    <col min="11" max="11" width="6.33203125" style="69" customWidth="1"/>
    <col min="12" max="12" width="6.83203125" style="69" customWidth="1"/>
    <col min="13" max="13" width="6.33203125" style="69" customWidth="1"/>
    <col min="14" max="14" width="6.83203125" style="69" customWidth="1"/>
    <col min="15" max="15" width="6.33203125" style="69" customWidth="1"/>
    <col min="16" max="16" width="6.83203125" style="69" customWidth="1"/>
    <col min="17" max="17" width="6.33203125" style="69" customWidth="1"/>
    <col min="18" max="18" width="6.83203125" style="69" customWidth="1"/>
    <col min="19" max="19" width="10.1640625" style="69" customWidth="1"/>
    <col min="20" max="20" width="6.83203125" style="69" customWidth="1"/>
    <col min="21" max="21" width="12.5" style="69" customWidth="1"/>
    <col min="22" max="16384" width="14.5" style="69"/>
  </cols>
  <sheetData>
    <row r="1" spans="1:21" ht="52.5" customHeight="1" x14ac:dyDescent="0.2">
      <c r="A1" s="80" t="s">
        <v>0</v>
      </c>
      <c r="B1" s="80" t="s">
        <v>1</v>
      </c>
      <c r="C1" s="80" t="s">
        <v>2</v>
      </c>
      <c r="D1" s="80" t="s">
        <v>3</v>
      </c>
      <c r="E1" s="80" t="s">
        <v>4</v>
      </c>
      <c r="F1" s="72" t="s">
        <v>5</v>
      </c>
      <c r="G1" s="73"/>
      <c r="H1" s="72" t="s">
        <v>6</v>
      </c>
      <c r="I1" s="73"/>
      <c r="J1" s="65" t="s">
        <v>7</v>
      </c>
      <c r="K1" s="77" t="s">
        <v>8</v>
      </c>
      <c r="L1" s="78"/>
      <c r="M1" s="72" t="s">
        <v>9</v>
      </c>
      <c r="N1" s="76"/>
      <c r="O1" s="72" t="s">
        <v>10</v>
      </c>
      <c r="P1" s="76"/>
      <c r="Q1" s="72" t="s">
        <v>11</v>
      </c>
      <c r="R1" s="73"/>
      <c r="S1" s="65" t="s">
        <v>12</v>
      </c>
      <c r="T1" s="74" t="s">
        <v>13</v>
      </c>
      <c r="U1" s="74" t="s">
        <v>14</v>
      </c>
    </row>
    <row r="2" spans="1:21" ht="30" x14ac:dyDescent="0.2">
      <c r="A2" s="75"/>
      <c r="B2" s="75"/>
      <c r="C2" s="75"/>
      <c r="D2" s="75"/>
      <c r="E2" s="75"/>
      <c r="F2" s="65" t="s">
        <v>15</v>
      </c>
      <c r="G2" s="65" t="s">
        <v>16</v>
      </c>
      <c r="H2" s="65" t="s">
        <v>15</v>
      </c>
      <c r="I2" s="65" t="s">
        <v>16</v>
      </c>
      <c r="J2" s="65" t="s">
        <v>16</v>
      </c>
      <c r="K2" s="65" t="s">
        <v>15</v>
      </c>
      <c r="L2" s="65" t="s">
        <v>16</v>
      </c>
      <c r="M2" s="65" t="s">
        <v>15</v>
      </c>
      <c r="N2" s="65" t="s">
        <v>16</v>
      </c>
      <c r="O2" s="65" t="s">
        <v>15</v>
      </c>
      <c r="P2" s="65" t="s">
        <v>16</v>
      </c>
      <c r="Q2" s="65" t="s">
        <v>15</v>
      </c>
      <c r="R2" s="65" t="s">
        <v>16</v>
      </c>
      <c r="S2" s="65" t="s">
        <v>17</v>
      </c>
      <c r="T2" s="75"/>
      <c r="U2" s="75"/>
    </row>
    <row r="3" spans="1:21" ht="14.25" customHeight="1" x14ac:dyDescent="0.2">
      <c r="A3" s="13" t="s">
        <v>375</v>
      </c>
      <c r="B3" s="13" t="s">
        <v>376</v>
      </c>
      <c r="C3" s="10" t="s">
        <v>196</v>
      </c>
      <c r="D3" s="11" t="s">
        <v>27</v>
      </c>
      <c r="E3" s="11" t="s">
        <v>301</v>
      </c>
      <c r="F3" s="61">
        <v>7</v>
      </c>
      <c r="G3" s="61">
        <f>LOOKUP($F$3:F$31,'TABLE DE VALEURS'!$A$1:$B$132)</f>
        <v>132</v>
      </c>
      <c r="H3" s="61" t="s">
        <v>23</v>
      </c>
      <c r="I3" s="61">
        <f>LOOKUP(H$3:H$31,'TABLE DE VALEURS'!$A$1:$B$132)</f>
        <v>0</v>
      </c>
      <c r="J3" s="60">
        <f t="shared" ref="J3:J31" si="0">IF(G3&lt;I3,I3,G3)</f>
        <v>132</v>
      </c>
      <c r="K3" s="13">
        <v>13</v>
      </c>
      <c r="L3" s="13">
        <f>LOOKUP(K$3:K$31,'TABLE DE VALEURS'!$A$1:$B$132)</f>
        <v>120</v>
      </c>
      <c r="M3" s="67">
        <v>1</v>
      </c>
      <c r="N3" s="13">
        <f>LOOKUP(M$3:M$31,'TABLE DE VALEURS'!$A$1:$B$132)</f>
        <v>150</v>
      </c>
      <c r="O3" s="67" t="s">
        <v>23</v>
      </c>
      <c r="P3" s="13">
        <v>0</v>
      </c>
      <c r="Q3" s="67" t="s">
        <v>23</v>
      </c>
      <c r="R3" s="13">
        <f>LOOKUP(Q$3:Q$31,'TABLE DE VALEURS'!$A$1:$B$132)</f>
        <v>0</v>
      </c>
      <c r="S3" s="9">
        <f t="shared" ref="S3:S31" si="1">IF(N3&lt;R3,R3,N3)</f>
        <v>150</v>
      </c>
      <c r="T3" s="14">
        <f t="shared" ref="T3:T31" si="2">(J3+(2*L3)+P3+S3)</f>
        <v>522</v>
      </c>
      <c r="U3" s="16">
        <f t="shared" ref="U3:U31" si="3">RANK($T3,T$3:T$31)</f>
        <v>1</v>
      </c>
    </row>
    <row r="4" spans="1:21" ht="14.25" customHeight="1" x14ac:dyDescent="0.2">
      <c r="A4" s="10" t="s">
        <v>287</v>
      </c>
      <c r="B4" s="10" t="s">
        <v>170</v>
      </c>
      <c r="C4" s="10" t="s">
        <v>33</v>
      </c>
      <c r="D4" s="10" t="s">
        <v>27</v>
      </c>
      <c r="E4" s="10" t="s">
        <v>301</v>
      </c>
      <c r="F4" s="61">
        <v>11</v>
      </c>
      <c r="G4" s="60">
        <f>LOOKUP($F$3:F$31,'TABLE DE VALEURS'!$A$1:$B$132)</f>
        <v>124</v>
      </c>
      <c r="H4" s="61">
        <v>10</v>
      </c>
      <c r="I4" s="60">
        <f>LOOKUP(H$3:H$31,'TABLE DE VALEURS'!$A$1:$B$132)</f>
        <v>126</v>
      </c>
      <c r="J4" s="60">
        <f t="shared" si="0"/>
        <v>126</v>
      </c>
      <c r="K4" s="13">
        <v>24</v>
      </c>
      <c r="L4" s="13">
        <f>LOOKUP(K$3:K$31,'TABLE DE VALEURS'!$A$1:$B$132)</f>
        <v>108</v>
      </c>
      <c r="M4" s="9">
        <v>2</v>
      </c>
      <c r="N4" s="13">
        <f>LOOKUP(M$3:M$31,'TABLE DE VALEURS'!$A$1:$B$132)</f>
        <v>145</v>
      </c>
      <c r="O4" s="9" t="s">
        <v>23</v>
      </c>
      <c r="P4" s="13">
        <v>0</v>
      </c>
      <c r="Q4" s="9" t="s">
        <v>23</v>
      </c>
      <c r="R4" s="13">
        <f>LOOKUP(Q$3:Q$31,'TABLE DE VALEURS'!$A$1:$B$132)</f>
        <v>0</v>
      </c>
      <c r="S4" s="9">
        <f t="shared" si="1"/>
        <v>145</v>
      </c>
      <c r="T4" s="14">
        <f t="shared" si="2"/>
        <v>487</v>
      </c>
      <c r="U4" s="55">
        <f t="shared" si="3"/>
        <v>2</v>
      </c>
    </row>
    <row r="5" spans="1:21" ht="14.25" customHeight="1" x14ac:dyDescent="0.2">
      <c r="A5" s="10" t="s">
        <v>255</v>
      </c>
      <c r="B5" s="10" t="s">
        <v>373</v>
      </c>
      <c r="C5" s="10" t="s">
        <v>196</v>
      </c>
      <c r="D5" s="13" t="s">
        <v>27</v>
      </c>
      <c r="E5" s="13" t="s">
        <v>301</v>
      </c>
      <c r="F5" s="61">
        <v>1</v>
      </c>
      <c r="G5" s="61">
        <f>LOOKUP($F$3:F$31,'TABLE DE VALEURS'!$A$1:$B$132)</f>
        <v>150</v>
      </c>
      <c r="H5" s="61" t="s">
        <v>23</v>
      </c>
      <c r="I5" s="61">
        <f>LOOKUP(H$3:H$31,'TABLE DE VALEURS'!$A$1:$B$132)</f>
        <v>0</v>
      </c>
      <c r="J5" s="60">
        <f t="shared" si="0"/>
        <v>150</v>
      </c>
      <c r="K5" s="13">
        <v>1</v>
      </c>
      <c r="L5" s="13">
        <f>LOOKUP(K$3:K$31,'TABLE DE VALEURS'!$A$1:$B$132)</f>
        <v>150</v>
      </c>
      <c r="M5" s="13" t="s">
        <v>23</v>
      </c>
      <c r="N5" s="13">
        <f>LOOKUP(M$3:M$31,'TABLE DE VALEURS'!$A$1:$B$132)</f>
        <v>0</v>
      </c>
      <c r="O5" s="13" t="s">
        <v>23</v>
      </c>
      <c r="P5" s="13">
        <v>0</v>
      </c>
      <c r="Q5" s="13" t="s">
        <v>23</v>
      </c>
      <c r="R5" s="13">
        <f>LOOKUP(Q$3:Q$31,'TABLE DE VALEURS'!$A$1:$B$132)</f>
        <v>0</v>
      </c>
      <c r="S5" s="9">
        <f t="shared" si="1"/>
        <v>0</v>
      </c>
      <c r="T5" s="14">
        <f t="shared" si="2"/>
        <v>450</v>
      </c>
      <c r="U5" s="16">
        <f t="shared" si="3"/>
        <v>3</v>
      </c>
    </row>
    <row r="6" spans="1:21" ht="14.25" customHeight="1" x14ac:dyDescent="0.2">
      <c r="A6" s="10" t="s">
        <v>382</v>
      </c>
      <c r="B6" s="10" t="s">
        <v>383</v>
      </c>
      <c r="C6" s="10" t="s">
        <v>48</v>
      </c>
      <c r="D6" s="10" t="s">
        <v>27</v>
      </c>
      <c r="E6" s="10" t="s">
        <v>301</v>
      </c>
      <c r="F6" s="61">
        <v>12</v>
      </c>
      <c r="G6" s="61">
        <f>LOOKUP($F$3:F$31,'TABLE DE VALEURS'!$A$1:$B$132)</f>
        <v>122</v>
      </c>
      <c r="H6" s="61">
        <v>15</v>
      </c>
      <c r="I6" s="60">
        <f>LOOKUP(H$3:H$31,'TABLE DE VALEURS'!$A$1:$B$132)</f>
        <v>117</v>
      </c>
      <c r="J6" s="60">
        <f t="shared" si="0"/>
        <v>122</v>
      </c>
      <c r="K6" s="13">
        <v>46</v>
      </c>
      <c r="L6" s="13">
        <f>LOOKUP(K$3:K$31,'TABLE DE VALEURS'!$A$1:$B$132)</f>
        <v>86</v>
      </c>
      <c r="M6" s="9" t="s">
        <v>23</v>
      </c>
      <c r="N6" s="13">
        <f>LOOKUP(M$3:M$31,'TABLE DE VALEURS'!$A$1:$B$132)</f>
        <v>0</v>
      </c>
      <c r="O6" s="9" t="s">
        <v>23</v>
      </c>
      <c r="P6" s="13">
        <v>0</v>
      </c>
      <c r="Q6" s="9">
        <v>3</v>
      </c>
      <c r="R6" s="13">
        <f>LOOKUP(Q$3:Q$31,'TABLE DE VALEURS'!$A$1:$B$132)</f>
        <v>141</v>
      </c>
      <c r="S6" s="9">
        <f t="shared" si="1"/>
        <v>141</v>
      </c>
      <c r="T6" s="14">
        <f t="shared" si="2"/>
        <v>435</v>
      </c>
      <c r="U6" s="16">
        <f t="shared" si="3"/>
        <v>4</v>
      </c>
    </row>
    <row r="7" spans="1:21" ht="14.25" customHeight="1" x14ac:dyDescent="0.2">
      <c r="A7" s="10" t="s">
        <v>387</v>
      </c>
      <c r="B7" s="10" t="s">
        <v>170</v>
      </c>
      <c r="C7" s="10" t="s">
        <v>196</v>
      </c>
      <c r="D7" s="11" t="s">
        <v>27</v>
      </c>
      <c r="E7" s="11" t="s">
        <v>301</v>
      </c>
      <c r="F7" s="61">
        <v>10</v>
      </c>
      <c r="G7" s="61">
        <f>LOOKUP($F$3:F$31,'TABLE DE VALEURS'!$A$1:$B$132)</f>
        <v>126</v>
      </c>
      <c r="H7" s="61">
        <v>8</v>
      </c>
      <c r="I7" s="60">
        <f>LOOKUP(H$3:H$31,'TABLE DE VALEURS'!$A$1:$B$132)</f>
        <v>130</v>
      </c>
      <c r="J7" s="60">
        <f t="shared" si="0"/>
        <v>130</v>
      </c>
      <c r="K7" s="13">
        <v>6</v>
      </c>
      <c r="L7" s="13">
        <f>LOOKUP(K$3:K$31,'TABLE DE VALEURS'!$A$1:$B$132)</f>
        <v>134</v>
      </c>
      <c r="M7" s="67" t="s">
        <v>23</v>
      </c>
      <c r="N7" s="13">
        <f>LOOKUP(M$3:M$31,'TABLE DE VALEURS'!$A$1:$B$132)</f>
        <v>0</v>
      </c>
      <c r="O7" s="67" t="s">
        <v>23</v>
      </c>
      <c r="P7" s="13">
        <v>0</v>
      </c>
      <c r="Q7" s="67" t="s">
        <v>23</v>
      </c>
      <c r="R7" s="13">
        <f>LOOKUP(Q$3:Q$31,'TABLE DE VALEURS'!$A$1:$B$132)</f>
        <v>0</v>
      </c>
      <c r="S7" s="9">
        <f t="shared" si="1"/>
        <v>0</v>
      </c>
      <c r="T7" s="14">
        <f t="shared" si="2"/>
        <v>398</v>
      </c>
      <c r="U7" s="16">
        <f t="shared" si="3"/>
        <v>5</v>
      </c>
    </row>
    <row r="8" spans="1:21" ht="14.25" customHeight="1" x14ac:dyDescent="0.2">
      <c r="A8" s="10" t="s">
        <v>390</v>
      </c>
      <c r="B8" s="10" t="s">
        <v>367</v>
      </c>
      <c r="C8" s="10" t="s">
        <v>39</v>
      </c>
      <c r="D8" s="10" t="s">
        <v>27</v>
      </c>
      <c r="E8" s="10" t="s">
        <v>301</v>
      </c>
      <c r="F8" s="61">
        <v>8</v>
      </c>
      <c r="G8" s="60">
        <f>LOOKUP($F$3:F$31,'TABLE DE VALEURS'!$A$1:$B$132)</f>
        <v>130</v>
      </c>
      <c r="H8" s="61">
        <v>9</v>
      </c>
      <c r="I8" s="60">
        <f>LOOKUP(H$3:H$31,'TABLE DE VALEURS'!$A$1:$B$132)</f>
        <v>128</v>
      </c>
      <c r="J8" s="60">
        <f t="shared" si="0"/>
        <v>130</v>
      </c>
      <c r="K8" s="13">
        <v>7</v>
      </c>
      <c r="L8" s="13">
        <f>LOOKUP(K$3:K$31,'TABLE DE VALEURS'!$A$1:$B$132)</f>
        <v>132</v>
      </c>
      <c r="M8" s="67" t="s">
        <v>23</v>
      </c>
      <c r="N8" s="13">
        <f>LOOKUP(M$3:M$31,'TABLE DE VALEURS'!$A$1:$B$132)</f>
        <v>0</v>
      </c>
      <c r="O8" s="67" t="s">
        <v>23</v>
      </c>
      <c r="P8" s="13">
        <v>0</v>
      </c>
      <c r="Q8" s="67" t="s">
        <v>23</v>
      </c>
      <c r="R8" s="13">
        <f>LOOKUP(Q$3:Q$31,'TABLE DE VALEURS'!$A$1:$B$132)</f>
        <v>0</v>
      </c>
      <c r="S8" s="9">
        <f t="shared" si="1"/>
        <v>0</v>
      </c>
      <c r="T8" s="14">
        <f t="shared" si="2"/>
        <v>394</v>
      </c>
      <c r="U8" s="16">
        <f t="shared" si="3"/>
        <v>6</v>
      </c>
    </row>
    <row r="9" spans="1:21" ht="14.25" customHeight="1" x14ac:dyDescent="0.2">
      <c r="A9" s="10" t="s">
        <v>394</v>
      </c>
      <c r="B9" s="10" t="s">
        <v>148</v>
      </c>
      <c r="C9" s="10" t="s">
        <v>48</v>
      </c>
      <c r="D9" s="10" t="s">
        <v>27</v>
      </c>
      <c r="E9" s="10" t="s">
        <v>301</v>
      </c>
      <c r="F9" s="61">
        <v>4</v>
      </c>
      <c r="G9" s="60">
        <f>LOOKUP($F$3:F$31,'TABLE DE VALEURS'!$A$1:$B$132)</f>
        <v>138</v>
      </c>
      <c r="H9" s="61">
        <v>5</v>
      </c>
      <c r="I9" s="60">
        <f>LOOKUP(H$3:H$31,'TABLE DE VALEURS'!$A$1:$B$132)</f>
        <v>136</v>
      </c>
      <c r="J9" s="60">
        <f t="shared" si="0"/>
        <v>138</v>
      </c>
      <c r="K9" s="13">
        <v>10</v>
      </c>
      <c r="L9" s="13">
        <f>LOOKUP(K$3:K$31,'TABLE DE VALEURS'!$A$1:$B$132)</f>
        <v>126</v>
      </c>
      <c r="M9" s="9" t="s">
        <v>23</v>
      </c>
      <c r="N9" s="13">
        <f>LOOKUP(M$3:M$31,'TABLE DE VALEURS'!$A$1:$B$132)</f>
        <v>0</v>
      </c>
      <c r="O9" s="9" t="s">
        <v>23</v>
      </c>
      <c r="P9" s="13">
        <v>0</v>
      </c>
      <c r="Q9" s="9" t="s">
        <v>46</v>
      </c>
      <c r="R9" s="13">
        <f>LOOKUP(Q$3:Q$31,'TABLE DE VALEURS'!$A$1:$B$132)</f>
        <v>0</v>
      </c>
      <c r="S9" s="9">
        <f t="shared" si="1"/>
        <v>0</v>
      </c>
      <c r="T9" s="14">
        <f t="shared" si="2"/>
        <v>390</v>
      </c>
      <c r="U9" s="16">
        <f t="shared" si="3"/>
        <v>7</v>
      </c>
    </row>
    <row r="10" spans="1:21" ht="14.25" customHeight="1" x14ac:dyDescent="0.2">
      <c r="A10" s="10" t="s">
        <v>395</v>
      </c>
      <c r="B10" s="10" t="s">
        <v>396</v>
      </c>
      <c r="C10" s="10" t="s">
        <v>196</v>
      </c>
      <c r="D10" s="10" t="s">
        <v>27</v>
      </c>
      <c r="E10" s="10" t="s">
        <v>301</v>
      </c>
      <c r="F10" s="61">
        <v>19</v>
      </c>
      <c r="G10" s="60">
        <f>LOOKUP($F$3:F$31,'TABLE DE VALEURS'!$A$1:$B$132)</f>
        <v>113</v>
      </c>
      <c r="H10" s="61" t="s">
        <v>23</v>
      </c>
      <c r="I10" s="60">
        <f>LOOKUP(H$3:H$31,'TABLE DE VALEURS'!$A$1:$B$132)</f>
        <v>0</v>
      </c>
      <c r="J10" s="60">
        <f t="shared" si="0"/>
        <v>113</v>
      </c>
      <c r="K10" s="13">
        <v>9</v>
      </c>
      <c r="L10" s="13">
        <f>LOOKUP(K$3:K$31,'TABLE DE VALEURS'!$A$1:$B$132)</f>
        <v>128</v>
      </c>
      <c r="M10" s="9" t="s">
        <v>23</v>
      </c>
      <c r="N10" s="13">
        <f>LOOKUP(M$3:M$31,'TABLE DE VALEURS'!$A$1:$B$132)</f>
        <v>0</v>
      </c>
      <c r="O10" s="9" t="s">
        <v>23</v>
      </c>
      <c r="P10" s="13">
        <v>0</v>
      </c>
      <c r="Q10" s="9" t="s">
        <v>23</v>
      </c>
      <c r="R10" s="13">
        <f>LOOKUP(Q$3:Q$31,'TABLE DE VALEURS'!$A$1:$B$132)</f>
        <v>0</v>
      </c>
      <c r="S10" s="9">
        <f t="shared" si="1"/>
        <v>0</v>
      </c>
      <c r="T10" s="14">
        <f t="shared" si="2"/>
        <v>369</v>
      </c>
      <c r="U10" s="55">
        <f t="shared" si="3"/>
        <v>8</v>
      </c>
    </row>
    <row r="11" spans="1:21" ht="14.25" customHeight="1" x14ac:dyDescent="0.2">
      <c r="A11" s="10" t="s">
        <v>398</v>
      </c>
      <c r="B11" s="10" t="s">
        <v>367</v>
      </c>
      <c r="C11" s="10" t="s">
        <v>48</v>
      </c>
      <c r="D11" s="10" t="s">
        <v>27</v>
      </c>
      <c r="E11" s="10" t="s">
        <v>301</v>
      </c>
      <c r="F11" s="61">
        <v>5</v>
      </c>
      <c r="G11" s="60">
        <f>LOOKUP($F$3:F$31,'TABLE DE VALEURS'!$A$1:$B$132)</f>
        <v>136</v>
      </c>
      <c r="H11" s="61">
        <v>3</v>
      </c>
      <c r="I11" s="60">
        <f>LOOKUP(H$3:H$31,'TABLE DE VALEURS'!$A$1:$B$132)</f>
        <v>141</v>
      </c>
      <c r="J11" s="60">
        <f t="shared" si="0"/>
        <v>141</v>
      </c>
      <c r="K11" s="13">
        <v>23</v>
      </c>
      <c r="L11" s="13">
        <f>LOOKUP(K$3:K$31,'TABLE DE VALEURS'!$A$1:$B$132)</f>
        <v>109</v>
      </c>
      <c r="M11" s="9" t="s">
        <v>23</v>
      </c>
      <c r="N11" s="13">
        <f>LOOKUP(M$3:M$31,'TABLE DE VALEURS'!$A$1:$B$132)</f>
        <v>0</v>
      </c>
      <c r="O11" s="9" t="s">
        <v>23</v>
      </c>
      <c r="P11" s="13">
        <v>0</v>
      </c>
      <c r="Q11" s="9" t="s">
        <v>23</v>
      </c>
      <c r="R11" s="13">
        <f>LOOKUP(Q$3:Q$31,'TABLE DE VALEURS'!$A$1:$B$132)</f>
        <v>0</v>
      </c>
      <c r="S11" s="9">
        <f t="shared" si="1"/>
        <v>0</v>
      </c>
      <c r="T11" s="14">
        <f t="shared" si="2"/>
        <v>359</v>
      </c>
      <c r="U11" s="16">
        <f t="shared" si="3"/>
        <v>9</v>
      </c>
    </row>
    <row r="12" spans="1:21" ht="14.25" customHeight="1" x14ac:dyDescent="0.2">
      <c r="A12" s="10" t="s">
        <v>401</v>
      </c>
      <c r="B12" s="10" t="s">
        <v>402</v>
      </c>
      <c r="C12" s="10" t="s">
        <v>48</v>
      </c>
      <c r="D12" s="10" t="s">
        <v>27</v>
      </c>
      <c r="E12" s="10" t="s">
        <v>301</v>
      </c>
      <c r="F12" s="61">
        <v>13</v>
      </c>
      <c r="G12" s="61">
        <f>LOOKUP($F$3:F$31,'TABLE DE VALEURS'!$A$1:$B$132)</f>
        <v>120</v>
      </c>
      <c r="H12" s="61">
        <v>7</v>
      </c>
      <c r="I12" s="60">
        <f>LOOKUP(H$3:H$31,'TABLE DE VALEURS'!$A$1:$B$132)</f>
        <v>132</v>
      </c>
      <c r="J12" s="60">
        <f t="shared" si="0"/>
        <v>132</v>
      </c>
      <c r="K12" s="13">
        <v>21</v>
      </c>
      <c r="L12" s="13">
        <f>LOOKUP(K$3:K$31,'TABLE DE VALEURS'!$A$1:$B$132)</f>
        <v>111</v>
      </c>
      <c r="M12" s="9" t="s">
        <v>23</v>
      </c>
      <c r="N12" s="13">
        <f>LOOKUP(M$3:M$31,'TABLE DE VALEURS'!$A$1:$B$132)</f>
        <v>0</v>
      </c>
      <c r="O12" s="9" t="s">
        <v>23</v>
      </c>
      <c r="P12" s="13">
        <v>0</v>
      </c>
      <c r="Q12" s="9" t="s">
        <v>23</v>
      </c>
      <c r="R12" s="13">
        <f>LOOKUP(Q$3:Q$31,'TABLE DE VALEURS'!$A$1:$B$132)</f>
        <v>0</v>
      </c>
      <c r="S12" s="9">
        <f t="shared" si="1"/>
        <v>0</v>
      </c>
      <c r="T12" s="14">
        <f t="shared" si="2"/>
        <v>354</v>
      </c>
      <c r="U12" s="16">
        <f t="shared" si="3"/>
        <v>10</v>
      </c>
    </row>
    <row r="13" spans="1:21" ht="14.25" customHeight="1" x14ac:dyDescent="0.2">
      <c r="A13" s="10" t="s">
        <v>405</v>
      </c>
      <c r="B13" s="10" t="s">
        <v>406</v>
      </c>
      <c r="C13" s="10" t="s">
        <v>196</v>
      </c>
      <c r="D13" s="10" t="s">
        <v>27</v>
      </c>
      <c r="E13" s="10" t="s">
        <v>301</v>
      </c>
      <c r="F13" s="61">
        <v>9</v>
      </c>
      <c r="G13" s="61">
        <f>LOOKUP($F$3:F$31,'TABLE DE VALEURS'!$A$1:$B$132)</f>
        <v>128</v>
      </c>
      <c r="H13" s="61" t="s">
        <v>23</v>
      </c>
      <c r="I13" s="60">
        <f>LOOKUP(H$3:H$31,'TABLE DE VALEURS'!$A$1:$B$132)</f>
        <v>0</v>
      </c>
      <c r="J13" s="60">
        <f t="shared" si="0"/>
        <v>128</v>
      </c>
      <c r="K13" s="13">
        <v>29</v>
      </c>
      <c r="L13" s="13">
        <f>LOOKUP(K$3:K$31,'TABLE DE VALEURS'!$A$1:$B$132)</f>
        <v>103</v>
      </c>
      <c r="M13" s="9" t="s">
        <v>46</v>
      </c>
      <c r="N13" s="13">
        <f>LOOKUP(M$3:M$31,'TABLE DE VALEURS'!$A$1:$B$132)</f>
        <v>0</v>
      </c>
      <c r="O13" s="9" t="s">
        <v>46</v>
      </c>
      <c r="P13" s="13">
        <v>0</v>
      </c>
      <c r="Q13" s="9" t="s">
        <v>46</v>
      </c>
      <c r="R13" s="13">
        <f>LOOKUP(Q$3:Q$31,'TABLE DE VALEURS'!$A$1:$B$132)</f>
        <v>0</v>
      </c>
      <c r="S13" s="9">
        <f t="shared" si="1"/>
        <v>0</v>
      </c>
      <c r="T13" s="14">
        <f t="shared" si="2"/>
        <v>334</v>
      </c>
      <c r="U13" s="16">
        <f t="shared" si="3"/>
        <v>11</v>
      </c>
    </row>
    <row r="14" spans="1:21" ht="14.25" customHeight="1" x14ac:dyDescent="0.2">
      <c r="A14" s="10" t="s">
        <v>410</v>
      </c>
      <c r="B14" s="10" t="s">
        <v>411</v>
      </c>
      <c r="C14" s="10" t="s">
        <v>48</v>
      </c>
      <c r="D14" s="10" t="s">
        <v>27</v>
      </c>
      <c r="E14" s="10" t="s">
        <v>301</v>
      </c>
      <c r="F14" s="61">
        <v>15</v>
      </c>
      <c r="G14" s="61">
        <f>LOOKUP($F$3:F$31,'TABLE DE VALEURS'!$A$1:$B$132)</f>
        <v>117</v>
      </c>
      <c r="H14" s="61">
        <v>14</v>
      </c>
      <c r="I14" s="60">
        <f>LOOKUP(H$3:H$31,'TABLE DE VALEURS'!$A$1:$B$132)</f>
        <v>118</v>
      </c>
      <c r="J14" s="60">
        <f t="shared" si="0"/>
        <v>118</v>
      </c>
      <c r="K14" s="13">
        <v>34</v>
      </c>
      <c r="L14" s="13">
        <f>LOOKUP(K$3:K$31,'TABLE DE VALEURS'!$A$1:$B$132)</f>
        <v>98</v>
      </c>
      <c r="M14" s="67" t="s">
        <v>23</v>
      </c>
      <c r="N14" s="13">
        <f>LOOKUP(M$3:M$31,'TABLE DE VALEURS'!$A$1:$B$132)</f>
        <v>0</v>
      </c>
      <c r="O14" s="67" t="s">
        <v>23</v>
      </c>
      <c r="P14" s="13">
        <v>0</v>
      </c>
      <c r="Q14" s="67" t="s">
        <v>23</v>
      </c>
      <c r="R14" s="13">
        <f>LOOKUP(Q$3:Q$31,'TABLE DE VALEURS'!$A$1:$B$132)</f>
        <v>0</v>
      </c>
      <c r="S14" s="9">
        <f t="shared" si="1"/>
        <v>0</v>
      </c>
      <c r="T14" s="14">
        <f t="shared" si="2"/>
        <v>314</v>
      </c>
      <c r="U14" s="16">
        <f t="shared" si="3"/>
        <v>12</v>
      </c>
    </row>
    <row r="15" spans="1:21" ht="16" x14ac:dyDescent="0.2">
      <c r="A15" s="10" t="s">
        <v>414</v>
      </c>
      <c r="B15" s="10" t="s">
        <v>66</v>
      </c>
      <c r="C15" s="10" t="s">
        <v>400</v>
      </c>
      <c r="D15" s="10" t="s">
        <v>27</v>
      </c>
      <c r="E15" s="10" t="s">
        <v>301</v>
      </c>
      <c r="F15" s="61" t="s">
        <v>23</v>
      </c>
      <c r="G15" s="61">
        <f>LOOKUP($F$3:F$31,'TABLE DE VALEURS'!$A$1:$B$132)</f>
        <v>0</v>
      </c>
      <c r="H15" s="61">
        <v>13</v>
      </c>
      <c r="I15" s="60">
        <f>LOOKUP(H$3:H$31,'TABLE DE VALEURS'!$A$1:$B$132)</f>
        <v>120</v>
      </c>
      <c r="J15" s="60">
        <f t="shared" si="0"/>
        <v>120</v>
      </c>
      <c r="K15" s="13">
        <v>41</v>
      </c>
      <c r="L15" s="13">
        <f>LOOKUP(K$3:K$31,'TABLE DE VALEURS'!$A$1:$B$132)</f>
        <v>91</v>
      </c>
      <c r="M15" s="67" t="s">
        <v>23</v>
      </c>
      <c r="N15" s="13">
        <f>LOOKUP(M$3:M$31,'TABLE DE VALEURS'!$A$1:$B$132)</f>
        <v>0</v>
      </c>
      <c r="O15" s="67" t="s">
        <v>23</v>
      </c>
      <c r="P15" s="13">
        <v>0</v>
      </c>
      <c r="Q15" s="67" t="s">
        <v>23</v>
      </c>
      <c r="R15" s="13">
        <f>LOOKUP(Q$3:Q$31,'TABLE DE VALEURS'!$A$1:$B$132)</f>
        <v>0</v>
      </c>
      <c r="S15" s="9">
        <f t="shared" si="1"/>
        <v>0</v>
      </c>
      <c r="T15" s="14">
        <f t="shared" si="2"/>
        <v>302</v>
      </c>
      <c r="U15" s="16">
        <f t="shared" si="3"/>
        <v>13</v>
      </c>
    </row>
    <row r="16" spans="1:21" x14ac:dyDescent="0.2">
      <c r="A16" s="10" t="s">
        <v>415</v>
      </c>
      <c r="B16" s="10" t="s">
        <v>170</v>
      </c>
      <c r="C16" s="10" t="s">
        <v>48</v>
      </c>
      <c r="D16" s="10" t="s">
        <v>27</v>
      </c>
      <c r="E16" s="10" t="s">
        <v>301</v>
      </c>
      <c r="F16" s="61">
        <v>2</v>
      </c>
      <c r="G16" s="61">
        <f>LOOKUP($F$3:F$31,'TABLE DE VALEURS'!$A$1:$B$132)</f>
        <v>145</v>
      </c>
      <c r="H16" s="61">
        <v>4</v>
      </c>
      <c r="I16" s="60">
        <f>LOOKUP(H$3:H$31,'TABLE DE VALEURS'!$A$1:$B$132)</f>
        <v>138</v>
      </c>
      <c r="J16" s="60">
        <f t="shared" si="0"/>
        <v>145</v>
      </c>
      <c r="K16" s="13" t="s">
        <v>23</v>
      </c>
      <c r="L16" s="13">
        <f>LOOKUP(K$3:K$31,'TABLE DE VALEURS'!$A$1:$B$132)</f>
        <v>0</v>
      </c>
      <c r="M16" s="9" t="s">
        <v>23</v>
      </c>
      <c r="N16" s="13">
        <f>LOOKUP(M$3:M$31,'TABLE DE VALEURS'!$A$1:$B$132)</f>
        <v>0</v>
      </c>
      <c r="O16" s="9" t="s">
        <v>23</v>
      </c>
      <c r="P16" s="13">
        <v>0</v>
      </c>
      <c r="Q16" s="9">
        <v>1</v>
      </c>
      <c r="R16" s="13">
        <f>LOOKUP(Q$3:Q$31,'TABLE DE VALEURS'!$A$1:$B$132)</f>
        <v>150</v>
      </c>
      <c r="S16" s="9">
        <f t="shared" si="1"/>
        <v>150</v>
      </c>
      <c r="T16" s="14">
        <f t="shared" si="2"/>
        <v>295</v>
      </c>
      <c r="U16" s="16">
        <f t="shared" si="3"/>
        <v>14</v>
      </c>
    </row>
    <row r="17" spans="1:21" ht="14.25" customHeight="1" x14ac:dyDescent="0.2">
      <c r="A17" s="10" t="s">
        <v>417</v>
      </c>
      <c r="B17" s="10" t="s">
        <v>418</v>
      </c>
      <c r="C17" s="10" t="s">
        <v>48</v>
      </c>
      <c r="D17" s="10" t="s">
        <v>27</v>
      </c>
      <c r="E17" s="10" t="s">
        <v>301</v>
      </c>
      <c r="F17" s="61" t="s">
        <v>23</v>
      </c>
      <c r="G17" s="61">
        <f>LOOKUP($F$3:F$31,'TABLE DE VALEURS'!$A$1:$B$132)</f>
        <v>0</v>
      </c>
      <c r="H17" s="61">
        <v>21</v>
      </c>
      <c r="I17" s="60">
        <f>LOOKUP(H$3:H$31,'TABLE DE VALEURS'!$A$1:$B$132)</f>
        <v>111</v>
      </c>
      <c r="J17" s="60">
        <f t="shared" si="0"/>
        <v>111</v>
      </c>
      <c r="K17" s="13">
        <v>42</v>
      </c>
      <c r="L17" s="13">
        <f>LOOKUP(K$3:K$31,'TABLE DE VALEURS'!$A$1:$B$132)</f>
        <v>90</v>
      </c>
      <c r="M17" s="67" t="s">
        <v>23</v>
      </c>
      <c r="N17" s="13">
        <f>LOOKUP(M$3:M$31,'TABLE DE VALEURS'!$A$1:$B$132)</f>
        <v>0</v>
      </c>
      <c r="O17" s="67" t="s">
        <v>23</v>
      </c>
      <c r="P17" s="13">
        <v>0</v>
      </c>
      <c r="Q17" s="67" t="s">
        <v>23</v>
      </c>
      <c r="R17" s="13">
        <f>LOOKUP(Q$3:Q$31,'TABLE DE VALEURS'!$A$1:$B$132)</f>
        <v>0</v>
      </c>
      <c r="S17" s="9">
        <f t="shared" si="1"/>
        <v>0</v>
      </c>
      <c r="T17" s="14">
        <f t="shared" si="2"/>
        <v>291</v>
      </c>
      <c r="U17" s="16">
        <f t="shared" si="3"/>
        <v>15</v>
      </c>
    </row>
    <row r="18" spans="1:21" ht="14.25" customHeight="1" x14ac:dyDescent="0.2">
      <c r="A18" s="10" t="s">
        <v>420</v>
      </c>
      <c r="B18" s="10" t="s">
        <v>283</v>
      </c>
      <c r="C18" s="10" t="s">
        <v>48</v>
      </c>
      <c r="D18" s="11" t="s">
        <v>27</v>
      </c>
      <c r="E18" s="11" t="s">
        <v>301</v>
      </c>
      <c r="F18" s="61" t="s">
        <v>23</v>
      </c>
      <c r="G18" s="61">
        <f>LOOKUP($F$3:F$31,'TABLE DE VALEURS'!$A$1:$B$132)</f>
        <v>0</v>
      </c>
      <c r="H18" s="61">
        <v>22</v>
      </c>
      <c r="I18" s="60">
        <f>LOOKUP(H$3:H$31,'TABLE DE VALEURS'!$A$1:$B$132)</f>
        <v>110</v>
      </c>
      <c r="J18" s="60">
        <f t="shared" si="0"/>
        <v>110</v>
      </c>
      <c r="K18" s="13">
        <v>48</v>
      </c>
      <c r="L18" s="13">
        <f>LOOKUP(K$3:K$31,'TABLE DE VALEURS'!$A$1:$B$132)</f>
        <v>84</v>
      </c>
      <c r="M18" s="67" t="s">
        <v>23</v>
      </c>
      <c r="N18" s="13">
        <f>LOOKUP(M$3:M$31,'TABLE DE VALEURS'!$A$1:$B$132)</f>
        <v>0</v>
      </c>
      <c r="O18" s="67" t="s">
        <v>23</v>
      </c>
      <c r="P18" s="13">
        <v>0</v>
      </c>
      <c r="Q18" s="67" t="s">
        <v>23</v>
      </c>
      <c r="R18" s="13">
        <f>LOOKUP(Q$3:Q$31,'TABLE DE VALEURS'!$A$1:$B$132)</f>
        <v>0</v>
      </c>
      <c r="S18" s="9">
        <f t="shared" si="1"/>
        <v>0</v>
      </c>
      <c r="T18" s="14">
        <f t="shared" si="2"/>
        <v>278</v>
      </c>
      <c r="U18" s="55">
        <f t="shared" si="3"/>
        <v>16</v>
      </c>
    </row>
    <row r="19" spans="1:21" ht="14.25" customHeight="1" x14ac:dyDescent="0.2">
      <c r="A19" s="10" t="s">
        <v>423</v>
      </c>
      <c r="B19" s="10" t="s">
        <v>424</v>
      </c>
      <c r="C19" s="10" t="s">
        <v>196</v>
      </c>
      <c r="D19" s="11" t="s">
        <v>27</v>
      </c>
      <c r="E19" s="11" t="s">
        <v>301</v>
      </c>
      <c r="F19" s="61" t="s">
        <v>23</v>
      </c>
      <c r="G19" s="61">
        <f>LOOKUP($F$3:F$31,'TABLE DE VALEURS'!$A$1:$B$132)</f>
        <v>0</v>
      </c>
      <c r="H19" s="61" t="s">
        <v>23</v>
      </c>
      <c r="I19" s="60">
        <f>LOOKUP(H$3:H$31,'TABLE DE VALEURS'!$A$1:$B$132)</f>
        <v>0</v>
      </c>
      <c r="J19" s="60">
        <f t="shared" si="0"/>
        <v>0</v>
      </c>
      <c r="K19" s="13">
        <v>28</v>
      </c>
      <c r="L19" s="13">
        <f>LOOKUP(K$3:K$31,'TABLE DE VALEURS'!$A$1:$B$132)</f>
        <v>104</v>
      </c>
      <c r="M19" s="67" t="s">
        <v>23</v>
      </c>
      <c r="N19" s="13">
        <f>LOOKUP(M$3:M$31,'TABLE DE VALEURS'!$A$1:$B$132)</f>
        <v>0</v>
      </c>
      <c r="O19" s="67" t="s">
        <v>23</v>
      </c>
      <c r="P19" s="13">
        <v>0</v>
      </c>
      <c r="Q19" s="67" t="s">
        <v>23</v>
      </c>
      <c r="R19" s="13">
        <f>LOOKUP(Q$3:Q$31,'TABLE DE VALEURS'!$A$1:$B$132)</f>
        <v>0</v>
      </c>
      <c r="S19" s="9">
        <f t="shared" si="1"/>
        <v>0</v>
      </c>
      <c r="T19" s="14">
        <f t="shared" si="2"/>
        <v>208</v>
      </c>
      <c r="U19" s="16">
        <f t="shared" si="3"/>
        <v>17</v>
      </c>
    </row>
    <row r="20" spans="1:21" ht="14.25" customHeight="1" x14ac:dyDescent="0.2">
      <c r="A20" s="10" t="s">
        <v>427</v>
      </c>
      <c r="B20" s="10" t="s">
        <v>428</v>
      </c>
      <c r="C20" s="10" t="s">
        <v>48</v>
      </c>
      <c r="D20" s="10" t="s">
        <v>27</v>
      </c>
      <c r="E20" s="10" t="s">
        <v>301</v>
      </c>
      <c r="F20" s="61">
        <v>6</v>
      </c>
      <c r="G20" s="61">
        <f>LOOKUP($F$3:F$31,'TABLE DE VALEURS'!$A$1:$B$132)</f>
        <v>134</v>
      </c>
      <c r="H20" s="61">
        <v>6</v>
      </c>
      <c r="I20" s="60">
        <f>LOOKUP(H$3:H$31,'TABLE DE VALEURS'!$A$1:$B$132)</f>
        <v>134</v>
      </c>
      <c r="J20" s="60">
        <f t="shared" si="0"/>
        <v>134</v>
      </c>
      <c r="K20" s="13" t="s">
        <v>23</v>
      </c>
      <c r="L20" s="13">
        <f>LOOKUP(K$3:K$31,'TABLE DE VALEURS'!$A$1:$B$132)</f>
        <v>0</v>
      </c>
      <c r="M20" s="9" t="s">
        <v>23</v>
      </c>
      <c r="N20" s="13">
        <f>LOOKUP(M$3:M$31,'TABLE DE VALEURS'!$A$1:$B$132)</f>
        <v>0</v>
      </c>
      <c r="O20" s="9" t="s">
        <v>23</v>
      </c>
      <c r="P20" s="13">
        <v>0</v>
      </c>
      <c r="Q20" s="9" t="s">
        <v>23</v>
      </c>
      <c r="R20" s="13">
        <f>LOOKUP(Q$3:Q$31,'TABLE DE VALEURS'!$A$1:$B$132)</f>
        <v>0</v>
      </c>
      <c r="S20" s="9">
        <f t="shared" si="1"/>
        <v>0</v>
      </c>
      <c r="T20" s="14">
        <f t="shared" si="2"/>
        <v>134</v>
      </c>
      <c r="U20" s="16">
        <f t="shared" si="3"/>
        <v>18</v>
      </c>
    </row>
    <row r="21" spans="1:21" ht="14.25" customHeight="1" x14ac:dyDescent="0.2">
      <c r="A21" s="10" t="s">
        <v>366</v>
      </c>
      <c r="B21" s="10" t="s">
        <v>170</v>
      </c>
      <c r="C21" s="10" t="s">
        <v>430</v>
      </c>
      <c r="D21" s="11" t="s">
        <v>27</v>
      </c>
      <c r="E21" s="11" t="s">
        <v>301</v>
      </c>
      <c r="F21" s="61">
        <v>16</v>
      </c>
      <c r="G21" s="61">
        <f>LOOKUP($F$3:F$31,'TABLE DE VALEURS'!$A$1:$B$132)</f>
        <v>116</v>
      </c>
      <c r="H21" s="61" t="s">
        <v>23</v>
      </c>
      <c r="I21" s="60">
        <f>LOOKUP(H$3:H$31,'TABLE DE VALEURS'!$A$1:$B$132)</f>
        <v>0</v>
      </c>
      <c r="J21" s="60">
        <f t="shared" si="0"/>
        <v>116</v>
      </c>
      <c r="K21" s="13" t="s">
        <v>23</v>
      </c>
      <c r="L21" s="13">
        <f>LOOKUP(K$3:K$31,'TABLE DE VALEURS'!$A$1:$B$132)</f>
        <v>0</v>
      </c>
      <c r="M21" s="67" t="s">
        <v>23</v>
      </c>
      <c r="N21" s="13">
        <f>LOOKUP(M$3:M$31,'TABLE DE VALEURS'!$A$1:$B$132)</f>
        <v>0</v>
      </c>
      <c r="O21" s="67" t="s">
        <v>23</v>
      </c>
      <c r="P21" s="13">
        <v>0</v>
      </c>
      <c r="Q21" s="67" t="s">
        <v>23</v>
      </c>
      <c r="R21" s="13">
        <f>LOOKUP(Q$3:Q$31,'TABLE DE VALEURS'!$A$1:$B$132)</f>
        <v>0</v>
      </c>
      <c r="S21" s="9">
        <f t="shared" si="1"/>
        <v>0</v>
      </c>
      <c r="T21" s="14">
        <f t="shared" si="2"/>
        <v>116</v>
      </c>
      <c r="U21" s="16">
        <f t="shared" si="3"/>
        <v>19</v>
      </c>
    </row>
    <row r="22" spans="1:21" ht="14.25" customHeight="1" x14ac:dyDescent="0.2">
      <c r="A22" s="10" t="s">
        <v>431</v>
      </c>
      <c r="B22" s="10" t="s">
        <v>170</v>
      </c>
      <c r="C22" s="10" t="s">
        <v>51</v>
      </c>
      <c r="D22" s="10" t="s">
        <v>27</v>
      </c>
      <c r="E22" s="10" t="s">
        <v>301</v>
      </c>
      <c r="F22" s="61">
        <v>18</v>
      </c>
      <c r="G22" s="61">
        <f>LOOKUP($F$3:F$31,'TABLE DE VALEURS'!$A$1:$B$132)</f>
        <v>114</v>
      </c>
      <c r="H22" s="61" t="s">
        <v>23</v>
      </c>
      <c r="I22" s="60">
        <f>LOOKUP(H$3:H$31,'TABLE DE VALEURS'!$A$1:$B$132)</f>
        <v>0</v>
      </c>
      <c r="J22" s="60">
        <f t="shared" si="0"/>
        <v>114</v>
      </c>
      <c r="K22" s="13" t="s">
        <v>23</v>
      </c>
      <c r="L22" s="13">
        <f>LOOKUP(K$3:K$31,'TABLE DE VALEURS'!$A$1:$B$132)</f>
        <v>0</v>
      </c>
      <c r="M22" s="9" t="s">
        <v>23</v>
      </c>
      <c r="N22" s="13">
        <f>LOOKUP(M$3:M$31,'TABLE DE VALEURS'!$A$1:$B$132)</f>
        <v>0</v>
      </c>
      <c r="O22" s="9" t="s">
        <v>23</v>
      </c>
      <c r="P22" s="13">
        <v>0</v>
      </c>
      <c r="Q22" s="9" t="s">
        <v>23</v>
      </c>
      <c r="R22" s="13">
        <f>LOOKUP(Q$3:Q$31,'TABLE DE VALEURS'!$A$1:$B$132)</f>
        <v>0</v>
      </c>
      <c r="S22" s="9">
        <f t="shared" si="1"/>
        <v>0</v>
      </c>
      <c r="T22" s="14">
        <f t="shared" si="2"/>
        <v>114</v>
      </c>
      <c r="U22" s="16">
        <f t="shared" si="3"/>
        <v>20</v>
      </c>
    </row>
    <row r="23" spans="1:21" ht="14.25" customHeight="1" x14ac:dyDescent="0.2">
      <c r="A23" s="10" t="s">
        <v>436</v>
      </c>
      <c r="B23" s="10" t="s">
        <v>422</v>
      </c>
      <c r="C23" s="10" t="s">
        <v>110</v>
      </c>
      <c r="D23" s="10" t="s">
        <v>27</v>
      </c>
      <c r="E23" s="10" t="s">
        <v>301</v>
      </c>
      <c r="F23" s="61">
        <v>21</v>
      </c>
      <c r="G23" s="61">
        <f>LOOKUP($F$3:F$31,'TABLE DE VALEURS'!$A$1:$B$132)</f>
        <v>111</v>
      </c>
      <c r="H23" s="61">
        <v>18</v>
      </c>
      <c r="I23" s="60">
        <f>LOOKUP(H$3:H$31,'TABLE DE VALEURS'!$A$1:$B$132)</f>
        <v>114</v>
      </c>
      <c r="J23" s="60">
        <f t="shared" si="0"/>
        <v>114</v>
      </c>
      <c r="K23" s="13" t="s">
        <v>23</v>
      </c>
      <c r="L23" s="13">
        <f>LOOKUP(K$3:K$31,'TABLE DE VALEURS'!$A$1:$B$132)</f>
        <v>0</v>
      </c>
      <c r="M23" s="9" t="s">
        <v>23</v>
      </c>
      <c r="N23" s="13">
        <f>LOOKUP(M$3:M$31,'TABLE DE VALEURS'!$A$1:$B$132)</f>
        <v>0</v>
      </c>
      <c r="O23" s="9" t="s">
        <v>23</v>
      </c>
      <c r="P23" s="13">
        <v>0</v>
      </c>
      <c r="Q23" s="9" t="s">
        <v>23</v>
      </c>
      <c r="R23" s="13">
        <f>LOOKUP(Q$3:Q$31,'TABLE DE VALEURS'!$A$1:$B$132)</f>
        <v>0</v>
      </c>
      <c r="S23" s="9">
        <f t="shared" si="1"/>
        <v>0</v>
      </c>
      <c r="T23" s="14">
        <f t="shared" si="2"/>
        <v>114</v>
      </c>
      <c r="U23" s="16">
        <f t="shared" si="3"/>
        <v>20</v>
      </c>
    </row>
    <row r="24" spans="1:21" ht="14.25" customHeight="1" x14ac:dyDescent="0.2">
      <c r="A24" s="10" t="s">
        <v>437</v>
      </c>
      <c r="B24" s="10" t="s">
        <v>337</v>
      </c>
      <c r="C24" s="10" t="s">
        <v>439</v>
      </c>
      <c r="D24" s="10" t="s">
        <v>27</v>
      </c>
      <c r="E24" s="10" t="s">
        <v>301</v>
      </c>
      <c r="F24" s="61">
        <v>20</v>
      </c>
      <c r="G24" s="60">
        <f>LOOKUP($F$3:F$31,'TABLE DE VALEURS'!$A$1:$B$132)</f>
        <v>112</v>
      </c>
      <c r="H24" s="61" t="s">
        <v>23</v>
      </c>
      <c r="I24" s="60">
        <f>LOOKUP(H$3:H$31,'TABLE DE VALEURS'!$A$1:$B$132)</f>
        <v>0</v>
      </c>
      <c r="J24" s="60">
        <f t="shared" si="0"/>
        <v>112</v>
      </c>
      <c r="K24" s="13" t="s">
        <v>23</v>
      </c>
      <c r="L24" s="13">
        <f>LOOKUP(K$3:K$31,'TABLE DE VALEURS'!$A$1:$B$132)</f>
        <v>0</v>
      </c>
      <c r="M24" s="9" t="s">
        <v>23</v>
      </c>
      <c r="N24" s="13">
        <f>LOOKUP(M$3:M$31,'TABLE DE VALEURS'!$A$1:$B$132)</f>
        <v>0</v>
      </c>
      <c r="O24" s="9" t="s">
        <v>23</v>
      </c>
      <c r="P24" s="13">
        <v>0</v>
      </c>
      <c r="Q24" s="9" t="s">
        <v>23</v>
      </c>
      <c r="R24" s="13">
        <f>LOOKUP(Q$3:Q$31,'TABLE DE VALEURS'!$A$1:$B$132)</f>
        <v>0</v>
      </c>
      <c r="S24" s="9">
        <f t="shared" si="1"/>
        <v>0</v>
      </c>
      <c r="T24" s="14">
        <f t="shared" si="2"/>
        <v>112</v>
      </c>
      <c r="U24" s="55">
        <f t="shared" si="3"/>
        <v>22</v>
      </c>
    </row>
    <row r="25" spans="1:21" ht="14.25" customHeight="1" x14ac:dyDescent="0.2">
      <c r="A25" s="10" t="s">
        <v>440</v>
      </c>
      <c r="B25" s="10" t="s">
        <v>66</v>
      </c>
      <c r="C25" s="10" t="s">
        <v>48</v>
      </c>
      <c r="D25" s="10" t="s">
        <v>27</v>
      </c>
      <c r="E25" s="10" t="s">
        <v>301</v>
      </c>
      <c r="F25" s="61" t="s">
        <v>23</v>
      </c>
      <c r="G25" s="61">
        <f>LOOKUP($F$3:F$31,'TABLE DE VALEURS'!$A$1:$B$132)</f>
        <v>0</v>
      </c>
      <c r="H25" s="61">
        <v>20</v>
      </c>
      <c r="I25" s="60">
        <f>LOOKUP(H$3:H$31,'TABLE DE VALEURS'!$A$1:$B$132)</f>
        <v>112</v>
      </c>
      <c r="J25" s="60">
        <f t="shared" si="0"/>
        <v>112</v>
      </c>
      <c r="K25" s="13" t="s">
        <v>23</v>
      </c>
      <c r="L25" s="13">
        <f>LOOKUP(K$3:K$31,'TABLE DE VALEURS'!$A$1:$B$132)</f>
        <v>0</v>
      </c>
      <c r="M25" s="67" t="s">
        <v>23</v>
      </c>
      <c r="N25" s="13">
        <f>LOOKUP(M$3:M$31,'TABLE DE VALEURS'!$A$1:$B$132)</f>
        <v>0</v>
      </c>
      <c r="O25" s="67" t="s">
        <v>23</v>
      </c>
      <c r="P25" s="13">
        <v>0</v>
      </c>
      <c r="Q25" s="67" t="s">
        <v>23</v>
      </c>
      <c r="R25" s="13">
        <f>LOOKUP(Q$3:Q$31,'TABLE DE VALEURS'!$A$1:$B$132)</f>
        <v>0</v>
      </c>
      <c r="S25" s="9">
        <f t="shared" si="1"/>
        <v>0</v>
      </c>
      <c r="T25" s="14">
        <f t="shared" si="2"/>
        <v>112</v>
      </c>
      <c r="U25" s="16">
        <f t="shared" si="3"/>
        <v>22</v>
      </c>
    </row>
    <row r="26" spans="1:21" x14ac:dyDescent="0.2">
      <c r="A26" s="10" t="s">
        <v>441</v>
      </c>
      <c r="B26" s="10" t="s">
        <v>442</v>
      </c>
      <c r="C26" s="10" t="s">
        <v>196</v>
      </c>
      <c r="D26" s="10" t="s">
        <v>27</v>
      </c>
      <c r="E26" s="10" t="s">
        <v>301</v>
      </c>
      <c r="F26" s="61">
        <v>22</v>
      </c>
      <c r="G26" s="61">
        <f>LOOKUP($F$3:F$31,'TABLE DE VALEURS'!$A$1:$B$132)</f>
        <v>110</v>
      </c>
      <c r="H26" s="61" t="s">
        <v>23</v>
      </c>
      <c r="I26" s="60">
        <f>LOOKUP(H$3:H$31,'TABLE DE VALEURS'!$A$1:$B$132)</f>
        <v>0</v>
      </c>
      <c r="J26" s="60">
        <f t="shared" si="0"/>
        <v>110</v>
      </c>
      <c r="K26" s="13" t="s">
        <v>23</v>
      </c>
      <c r="L26" s="13">
        <f>LOOKUP(K$3:K$31,'TABLE DE VALEURS'!$A$1:$B$132)</f>
        <v>0</v>
      </c>
      <c r="M26" s="9" t="s">
        <v>23</v>
      </c>
      <c r="N26" s="13">
        <f>LOOKUP(M$3:M$31,'TABLE DE VALEURS'!$A$1:$B$132)</f>
        <v>0</v>
      </c>
      <c r="O26" s="9" t="s">
        <v>23</v>
      </c>
      <c r="P26" s="13">
        <v>0</v>
      </c>
      <c r="Q26" s="9" t="s">
        <v>23</v>
      </c>
      <c r="R26" s="13">
        <f>LOOKUP(Q$3:Q$31,'TABLE DE VALEURS'!$A$1:$B$132)</f>
        <v>0</v>
      </c>
      <c r="S26" s="9">
        <f t="shared" si="1"/>
        <v>0</v>
      </c>
      <c r="T26" s="14">
        <f t="shared" si="2"/>
        <v>110</v>
      </c>
      <c r="U26" s="16">
        <f t="shared" si="3"/>
        <v>24</v>
      </c>
    </row>
    <row r="27" spans="1:21" ht="14.25" customHeight="1" x14ac:dyDescent="0.2">
      <c r="A27" s="10" t="s">
        <v>443</v>
      </c>
      <c r="B27" s="10" t="s">
        <v>444</v>
      </c>
      <c r="C27" s="10" t="s">
        <v>51</v>
      </c>
      <c r="D27" s="10" t="s">
        <v>27</v>
      </c>
      <c r="E27" s="10" t="s">
        <v>301</v>
      </c>
      <c r="F27" s="61">
        <v>23</v>
      </c>
      <c r="G27" s="60">
        <f>LOOKUP($F$3:F$31,'TABLE DE VALEURS'!$A$1:$B$132)</f>
        <v>109</v>
      </c>
      <c r="H27" s="61" t="s">
        <v>23</v>
      </c>
      <c r="I27" s="60">
        <f>LOOKUP(H$3:H$31,'TABLE DE VALEURS'!$A$1:$B$132)</f>
        <v>0</v>
      </c>
      <c r="J27" s="60">
        <f t="shared" si="0"/>
        <v>109</v>
      </c>
      <c r="K27" s="13" t="s">
        <v>23</v>
      </c>
      <c r="L27" s="13">
        <f>LOOKUP(K$3:K$31,'TABLE DE VALEURS'!$A$1:$B$132)</f>
        <v>0</v>
      </c>
      <c r="M27" s="9" t="s">
        <v>23</v>
      </c>
      <c r="N27" s="13">
        <f>LOOKUP(M$3:M$31,'TABLE DE VALEURS'!$A$1:$B$132)</f>
        <v>0</v>
      </c>
      <c r="O27" s="9" t="s">
        <v>46</v>
      </c>
      <c r="P27" s="13">
        <v>0</v>
      </c>
      <c r="Q27" s="9" t="s">
        <v>46</v>
      </c>
      <c r="R27" s="13">
        <f>LOOKUP(Q$3:Q$31,'TABLE DE VALEURS'!$A$1:$B$132)</f>
        <v>0</v>
      </c>
      <c r="S27" s="9">
        <f t="shared" si="1"/>
        <v>0</v>
      </c>
      <c r="T27" s="14">
        <f t="shared" si="2"/>
        <v>109</v>
      </c>
      <c r="U27" s="16">
        <f t="shared" si="3"/>
        <v>25</v>
      </c>
    </row>
    <row r="28" spans="1:21" ht="14.25" customHeight="1" x14ac:dyDescent="0.2">
      <c r="A28" s="10" t="s">
        <v>445</v>
      </c>
      <c r="B28" s="10" t="s">
        <v>416</v>
      </c>
      <c r="C28" s="10" t="s">
        <v>48</v>
      </c>
      <c r="D28" s="10" t="s">
        <v>27</v>
      </c>
      <c r="E28" s="10" t="s">
        <v>301</v>
      </c>
      <c r="F28" s="61" t="s">
        <v>23</v>
      </c>
      <c r="G28" s="61">
        <f>LOOKUP($F$3:F$31,'TABLE DE VALEURS'!$A$1:$B$132)</f>
        <v>0</v>
      </c>
      <c r="H28" s="61">
        <v>23</v>
      </c>
      <c r="I28" s="60">
        <f>LOOKUP(H$3:H$31,'TABLE DE VALEURS'!$A$1:$B$132)</f>
        <v>109</v>
      </c>
      <c r="J28" s="60">
        <f t="shared" si="0"/>
        <v>109</v>
      </c>
      <c r="K28" s="13" t="s">
        <v>23</v>
      </c>
      <c r="L28" s="13">
        <f>LOOKUP(K$3:K$31,'TABLE DE VALEURS'!$A$1:$B$132)</f>
        <v>0</v>
      </c>
      <c r="M28" s="67" t="s">
        <v>23</v>
      </c>
      <c r="N28" s="13">
        <f>LOOKUP(M$3:M$31,'TABLE DE VALEURS'!$A$1:$B$132)</f>
        <v>0</v>
      </c>
      <c r="O28" s="67" t="s">
        <v>23</v>
      </c>
      <c r="P28" s="13">
        <v>0</v>
      </c>
      <c r="Q28" s="67" t="s">
        <v>23</v>
      </c>
      <c r="R28" s="13">
        <f>LOOKUP(Q$3:Q$31,'TABLE DE VALEURS'!$A$1:$B$132)</f>
        <v>0</v>
      </c>
      <c r="S28" s="9">
        <f t="shared" si="1"/>
        <v>0</v>
      </c>
      <c r="T28" s="14">
        <f t="shared" si="2"/>
        <v>109</v>
      </c>
      <c r="U28" s="55">
        <f t="shared" si="3"/>
        <v>25</v>
      </c>
    </row>
    <row r="29" spans="1:21" ht="14.25" customHeight="1" x14ac:dyDescent="0.2">
      <c r="A29" s="10" t="s">
        <v>446</v>
      </c>
      <c r="B29" s="10" t="s">
        <v>141</v>
      </c>
      <c r="C29" s="10" t="s">
        <v>48</v>
      </c>
      <c r="D29" s="10" t="s">
        <v>27</v>
      </c>
      <c r="E29" s="10" t="s">
        <v>301</v>
      </c>
      <c r="F29" s="61" t="s">
        <v>23</v>
      </c>
      <c r="G29" s="60">
        <f>LOOKUP($F$3:F$31,'TABLE DE VALEURS'!$A$1:$B$132)</f>
        <v>0</v>
      </c>
      <c r="H29" s="61" t="s">
        <v>23</v>
      </c>
      <c r="I29" s="60">
        <f>LOOKUP(H$3:H$31,'TABLE DE VALEURS'!$A$1:$B$132)</f>
        <v>0</v>
      </c>
      <c r="J29" s="60">
        <f t="shared" si="0"/>
        <v>0</v>
      </c>
      <c r="K29" s="13" t="s">
        <v>23</v>
      </c>
      <c r="L29" s="13">
        <f>LOOKUP(K$3:K$31,'TABLE DE VALEURS'!$A$1:$B$132)</f>
        <v>0</v>
      </c>
      <c r="M29" s="67" t="s">
        <v>23</v>
      </c>
      <c r="N29" s="13">
        <f>LOOKUP(M$3:M$31,'TABLE DE VALEURS'!$A$1:$B$132)</f>
        <v>0</v>
      </c>
      <c r="O29" s="67" t="s">
        <v>23</v>
      </c>
      <c r="P29" s="13">
        <v>0</v>
      </c>
      <c r="Q29" s="67" t="s">
        <v>23</v>
      </c>
      <c r="R29" s="13">
        <f>LOOKUP(Q$3:Q$31,'TABLE DE VALEURS'!$A$1:$B$132)</f>
        <v>0</v>
      </c>
      <c r="S29" s="9">
        <f t="shared" si="1"/>
        <v>0</v>
      </c>
      <c r="T29" s="14">
        <f t="shared" si="2"/>
        <v>0</v>
      </c>
      <c r="U29" s="16">
        <f t="shared" si="3"/>
        <v>27</v>
      </c>
    </row>
    <row r="30" spans="1:21" ht="14.25" customHeight="1" x14ac:dyDescent="0.2">
      <c r="A30" s="10" t="s">
        <v>447</v>
      </c>
      <c r="B30" s="10" t="s">
        <v>72</v>
      </c>
      <c r="C30" s="10" t="s">
        <v>48</v>
      </c>
      <c r="D30" s="10" t="s">
        <v>27</v>
      </c>
      <c r="E30" s="10" t="s">
        <v>301</v>
      </c>
      <c r="F30" s="61" t="s">
        <v>23</v>
      </c>
      <c r="G30" s="61">
        <f>LOOKUP($F$3:F$31,'TABLE DE VALEURS'!$A$1:$B$132)</f>
        <v>0</v>
      </c>
      <c r="H30" s="61" t="s">
        <v>23</v>
      </c>
      <c r="I30" s="60">
        <f>LOOKUP(H$3:H$31,'TABLE DE VALEURS'!$A$1:$B$132)</f>
        <v>0</v>
      </c>
      <c r="J30" s="60">
        <f t="shared" si="0"/>
        <v>0</v>
      </c>
      <c r="K30" s="13" t="s">
        <v>23</v>
      </c>
      <c r="L30" s="13">
        <f>LOOKUP(K$3:K$31,'TABLE DE VALEURS'!$A$1:$B$132)</f>
        <v>0</v>
      </c>
      <c r="M30" s="67" t="s">
        <v>23</v>
      </c>
      <c r="N30" s="13">
        <f>LOOKUP(M$3:M$31,'TABLE DE VALEURS'!$A$1:$B$132)</f>
        <v>0</v>
      </c>
      <c r="O30" s="67" t="s">
        <v>23</v>
      </c>
      <c r="P30" s="13">
        <v>0</v>
      </c>
      <c r="Q30" s="67" t="s">
        <v>23</v>
      </c>
      <c r="R30" s="13">
        <f>LOOKUP(Q$3:Q$31,'TABLE DE VALEURS'!$A$1:$B$132)</f>
        <v>0</v>
      </c>
      <c r="S30" s="9">
        <f t="shared" si="1"/>
        <v>0</v>
      </c>
      <c r="T30" s="14">
        <f t="shared" si="2"/>
        <v>0</v>
      </c>
      <c r="U30" s="55">
        <f t="shared" si="3"/>
        <v>27</v>
      </c>
    </row>
    <row r="31" spans="1:21" ht="14.25" customHeight="1" thickBot="1" x14ac:dyDescent="0.25">
      <c r="A31" s="10" t="s">
        <v>448</v>
      </c>
      <c r="B31" s="10" t="s">
        <v>449</v>
      </c>
      <c r="C31" s="10" t="s">
        <v>196</v>
      </c>
      <c r="D31" s="10" t="s">
        <v>27</v>
      </c>
      <c r="E31" s="10" t="s">
        <v>301</v>
      </c>
      <c r="F31" s="61" t="s">
        <v>23</v>
      </c>
      <c r="G31" s="61">
        <f>LOOKUP($F$3:F$31,'TABLE DE VALEURS'!$A$1:$B$132)</f>
        <v>0</v>
      </c>
      <c r="H31" s="61" t="s">
        <v>23</v>
      </c>
      <c r="I31" s="60">
        <f>LOOKUP(H$3:H$31,'TABLE DE VALEURS'!$A$1:$B$132)</f>
        <v>0</v>
      </c>
      <c r="J31" s="60">
        <f t="shared" si="0"/>
        <v>0</v>
      </c>
      <c r="K31" s="13" t="s">
        <v>23</v>
      </c>
      <c r="L31" s="13">
        <f>LOOKUP(K$3:K$31,'TABLE DE VALEURS'!$A$1:$B$132)</f>
        <v>0</v>
      </c>
      <c r="M31" s="67" t="s">
        <v>23</v>
      </c>
      <c r="N31" s="13">
        <f>LOOKUP(M$3:M$31,'TABLE DE VALEURS'!$A$1:$B$132)</f>
        <v>0</v>
      </c>
      <c r="O31" s="67" t="s">
        <v>23</v>
      </c>
      <c r="P31" s="13">
        <v>0</v>
      </c>
      <c r="Q31" s="67" t="s">
        <v>23</v>
      </c>
      <c r="R31" s="13">
        <f>LOOKUP(Q$3:Q$31,'TABLE DE VALEURS'!$A$1:$B$132)</f>
        <v>0</v>
      </c>
      <c r="S31" s="9">
        <f t="shared" si="1"/>
        <v>0</v>
      </c>
      <c r="T31" s="14">
        <f t="shared" si="2"/>
        <v>0</v>
      </c>
      <c r="U31" s="16">
        <f t="shared" si="3"/>
        <v>27</v>
      </c>
    </row>
  </sheetData>
  <mergeCells count="13">
    <mergeCell ref="E1:E2"/>
    <mergeCell ref="F1:G1"/>
    <mergeCell ref="D1:D2"/>
    <mergeCell ref="B1:B2"/>
    <mergeCell ref="A1:A2"/>
    <mergeCell ref="C1:C2"/>
    <mergeCell ref="H1:I1"/>
    <mergeCell ref="M1:N1"/>
    <mergeCell ref="K1:L1"/>
    <mergeCell ref="U1:U2"/>
    <mergeCell ref="T1:T2"/>
    <mergeCell ref="O1:P1"/>
    <mergeCell ref="Q1:R1"/>
  </mergeCells>
  <dataValidations count="1">
    <dataValidation type="list" allowBlank="1" showErrorMessage="1" sqref="C1" xr:uid="{00000000-0002-0000-0800-000000000000}">
      <formula1>clubs</formula1>
    </dataValidation>
  </dataValidations>
  <pageMargins left="0.7" right="0.7" top="0.75" bottom="0.75" header="0" footer="0"/>
  <pageSetup scale="0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1000"/>
  <sheetViews>
    <sheetView workbookViewId="0">
      <selection activeCell="L26" sqref="L26"/>
    </sheetView>
  </sheetViews>
  <sheetFormatPr baseColWidth="10" defaultColWidth="14.5" defaultRowHeight="15" customHeight="1" x14ac:dyDescent="0.2"/>
  <cols>
    <col min="1" max="1" width="15.83203125" customWidth="1"/>
    <col min="2" max="11" width="10.5" customWidth="1"/>
    <col min="12" max="12" width="11.6640625" customWidth="1"/>
    <col min="13" max="26" width="8.83203125" customWidth="1"/>
  </cols>
  <sheetData>
    <row r="1" spans="1:12" ht="14.25" customHeight="1" x14ac:dyDescent="0.2">
      <c r="A1" s="1">
        <v>43180</v>
      </c>
      <c r="B1" s="3"/>
      <c r="C1" s="3"/>
      <c r="D1" s="19" t="s">
        <v>61</v>
      </c>
      <c r="E1" s="20" t="s">
        <v>62</v>
      </c>
      <c r="F1" s="19" t="s">
        <v>61</v>
      </c>
      <c r="G1" s="20" t="s">
        <v>62</v>
      </c>
      <c r="H1" s="19" t="s">
        <v>61</v>
      </c>
      <c r="I1" s="20" t="s">
        <v>62</v>
      </c>
      <c r="J1" s="19" t="s">
        <v>61</v>
      </c>
      <c r="K1" s="20" t="s">
        <v>62</v>
      </c>
      <c r="L1" s="21" t="s">
        <v>62</v>
      </c>
    </row>
    <row r="2" spans="1:12" ht="14.25" customHeight="1" x14ac:dyDescent="0.2">
      <c r="A2" s="22">
        <f>SUM(A4:A11)</f>
        <v>527</v>
      </c>
      <c r="B2" s="23"/>
      <c r="C2" s="24"/>
      <c r="D2" s="25">
        <f>SUM(D4:D11)</f>
        <v>244</v>
      </c>
      <c r="E2" s="26">
        <f>D2/A2*100</f>
        <v>46.299810246679321</v>
      </c>
      <c r="F2" s="27">
        <f>SUM(F4:F11)</f>
        <v>127</v>
      </c>
      <c r="G2" s="28">
        <f>F2/A2*100</f>
        <v>24.098671726755221</v>
      </c>
      <c r="H2" s="27">
        <f>SUM(H4:H11)</f>
        <v>208</v>
      </c>
      <c r="I2" s="28">
        <f>H2/A2*100</f>
        <v>39.468690702087287</v>
      </c>
      <c r="J2" s="27">
        <f>SUM(J4:J11)</f>
        <v>25</v>
      </c>
      <c r="K2" s="28">
        <f>J2/A2*100</f>
        <v>4.7438330170777991</v>
      </c>
      <c r="L2" s="29">
        <f>AVERAGE(L4:L11)</f>
        <v>28.110556375175086</v>
      </c>
    </row>
    <row r="3" spans="1:12" ht="14.25" customHeight="1" x14ac:dyDescent="0.2">
      <c r="A3" s="30" t="s">
        <v>79</v>
      </c>
      <c r="B3" s="30" t="s">
        <v>4</v>
      </c>
      <c r="C3" s="31" t="s">
        <v>80</v>
      </c>
      <c r="D3" s="90" t="s">
        <v>81</v>
      </c>
      <c r="E3" s="88"/>
      <c r="F3" s="90" t="s">
        <v>82</v>
      </c>
      <c r="G3" s="88"/>
      <c r="H3" s="90" t="s">
        <v>85</v>
      </c>
      <c r="I3" s="88"/>
      <c r="J3" s="90" t="s">
        <v>88</v>
      </c>
      <c r="K3" s="88"/>
      <c r="L3" s="32" t="s">
        <v>89</v>
      </c>
    </row>
    <row r="4" spans="1:12" ht="14.25" customHeight="1" x14ac:dyDescent="0.2">
      <c r="A4" s="33">
        <f>22+24</f>
        <v>46</v>
      </c>
      <c r="B4" s="34" t="s">
        <v>90</v>
      </c>
      <c r="C4" s="35" t="s">
        <v>21</v>
      </c>
      <c r="D4" s="36">
        <f>COUNT(BENJAMINES!F3:F21)+COUNT(BENJAMINES!H3:H21)</f>
        <v>18</v>
      </c>
      <c r="E4" s="37">
        <f t="shared" ref="E4:E11" si="0">$D4/$A4*100</f>
        <v>39.130434782608695</v>
      </c>
      <c r="F4" s="36">
        <f>COUNT(BENJAMINES!K3:K21)</f>
        <v>4</v>
      </c>
      <c r="G4" s="37">
        <f t="shared" ref="G4:G11" si="1">$F4/$A4*100</f>
        <v>8.695652173913043</v>
      </c>
      <c r="H4" s="36">
        <f>COUNT(BENJAMINES!S3:S21)</f>
        <v>19</v>
      </c>
      <c r="I4" s="37">
        <f t="shared" ref="I4:I11" si="2">$H4/$A4*100</f>
        <v>41.304347826086953</v>
      </c>
      <c r="J4" s="36">
        <f>COUNT(BENJAMINES!K3:K21)</f>
        <v>4</v>
      </c>
      <c r="K4" s="37">
        <f t="shared" ref="K4:K11" si="3">$J4/$A4*100</f>
        <v>8.695652173913043</v>
      </c>
      <c r="L4" s="38">
        <f t="shared" ref="L4:L11" si="4">AVERAGE(E4,G4,I4,K4)</f>
        <v>24.456521739130434</v>
      </c>
    </row>
    <row r="5" spans="1:12" ht="14.25" customHeight="1" x14ac:dyDescent="0.2">
      <c r="A5" s="39">
        <f>34+67</f>
        <v>101</v>
      </c>
      <c r="B5" s="34" t="s">
        <v>98</v>
      </c>
      <c r="C5" s="40" t="s">
        <v>99</v>
      </c>
      <c r="D5" s="36">
        <f>COUNT(BENJAMINS!F3:F32)+COUNT(BENJAMINS!H3:H32)</f>
        <v>31</v>
      </c>
      <c r="E5" s="37">
        <f t="shared" si="0"/>
        <v>30.693069306930692</v>
      </c>
      <c r="F5" s="36">
        <f>COUNT(BENJAMINS!K3:K32)</f>
        <v>21</v>
      </c>
      <c r="G5" s="37">
        <f t="shared" si="1"/>
        <v>20.792079207920793</v>
      </c>
      <c r="H5" s="36">
        <f>COUNT(BENJAMINS!S3:S32)</f>
        <v>30</v>
      </c>
      <c r="I5" s="37">
        <f t="shared" si="2"/>
        <v>29.702970297029701</v>
      </c>
      <c r="J5" s="36">
        <f>COUNT(BENJAMINS!K3:K32)</f>
        <v>21</v>
      </c>
      <c r="K5" s="37">
        <f t="shared" si="3"/>
        <v>20.792079207920793</v>
      </c>
      <c r="L5" s="29">
        <f t="shared" si="4"/>
        <v>25.495049504950497</v>
      </c>
    </row>
    <row r="6" spans="1:12" ht="14.25" customHeight="1" x14ac:dyDescent="0.2">
      <c r="A6" s="33">
        <f>21+25</f>
        <v>46</v>
      </c>
      <c r="B6" s="34" t="s">
        <v>104</v>
      </c>
      <c r="C6" s="40" t="s">
        <v>21</v>
      </c>
      <c r="D6" s="36">
        <f>COUNT('MINIMES F '!F3:F20)+COUNT('MINIMES F '!H3:H20)</f>
        <v>27</v>
      </c>
      <c r="E6" s="37">
        <f t="shared" si="0"/>
        <v>58.695652173913047</v>
      </c>
      <c r="F6" s="36">
        <f>COUNT('MINIMES F '!K3:K20)</f>
        <v>13</v>
      </c>
      <c r="G6" s="37">
        <f t="shared" si="1"/>
        <v>28.260869565217391</v>
      </c>
      <c r="H6" s="36">
        <f>COUNT('MINIMES F '!S3:S20)</f>
        <v>18</v>
      </c>
      <c r="I6" s="37">
        <f t="shared" si="2"/>
        <v>39.130434782608695</v>
      </c>
      <c r="J6" s="36">
        <f t="shared" ref="J6:J11" si="5">COUNT(#REF!)</f>
        <v>0</v>
      </c>
      <c r="K6" s="37">
        <f t="shared" si="3"/>
        <v>0</v>
      </c>
      <c r="L6" s="29">
        <f t="shared" si="4"/>
        <v>31.521739130434781</v>
      </c>
    </row>
    <row r="7" spans="1:12" ht="14.25" customHeight="1" x14ac:dyDescent="0.2">
      <c r="A7" s="33">
        <f>35+49</f>
        <v>84</v>
      </c>
      <c r="B7" s="34" t="s">
        <v>107</v>
      </c>
      <c r="C7" s="40" t="s">
        <v>99</v>
      </c>
      <c r="D7" s="36">
        <f>COUNT('MINIMES G '!F3:F44)+COUNT('MINIMES G '!H3:H44)</f>
        <v>50</v>
      </c>
      <c r="E7" s="37">
        <f t="shared" si="0"/>
        <v>59.523809523809526</v>
      </c>
      <c r="F7" s="36">
        <f>COUNT('MINIMES G '!K3:K44)</f>
        <v>26</v>
      </c>
      <c r="G7" s="37">
        <f t="shared" si="1"/>
        <v>30.952380952380953</v>
      </c>
      <c r="H7" s="36">
        <f>COUNT('MINIMES G '!S3:S44)</f>
        <v>42</v>
      </c>
      <c r="I7" s="37">
        <f t="shared" si="2"/>
        <v>50</v>
      </c>
      <c r="J7" s="36">
        <f t="shared" si="5"/>
        <v>0</v>
      </c>
      <c r="K7" s="37">
        <f t="shared" si="3"/>
        <v>0</v>
      </c>
      <c r="L7" s="29">
        <f t="shared" si="4"/>
        <v>35.11904761904762</v>
      </c>
    </row>
    <row r="8" spans="1:12" ht="14.25" customHeight="1" x14ac:dyDescent="0.2">
      <c r="A8" s="33">
        <f>29+28</f>
        <v>57</v>
      </c>
      <c r="B8" s="34" t="s">
        <v>111</v>
      </c>
      <c r="C8" s="40" t="s">
        <v>21</v>
      </c>
      <c r="D8" s="36">
        <f>COUNT(CADETTES!F3:F27)+COUNT(CADETTES!H3:H27)</f>
        <v>25</v>
      </c>
      <c r="E8" s="37">
        <f t="shared" si="0"/>
        <v>43.859649122807014</v>
      </c>
      <c r="F8" s="36">
        <f>COUNT(CADETTES!K3:K27)</f>
        <v>16</v>
      </c>
      <c r="G8" s="37">
        <f t="shared" si="1"/>
        <v>28.07017543859649</v>
      </c>
      <c r="H8" s="36">
        <f>COUNT(CADETTES!S3:S27)</f>
        <v>25</v>
      </c>
      <c r="I8" s="37">
        <f t="shared" si="2"/>
        <v>43.859649122807014</v>
      </c>
      <c r="J8" s="36">
        <f t="shared" si="5"/>
        <v>0</v>
      </c>
      <c r="K8" s="37">
        <f t="shared" si="3"/>
        <v>0</v>
      </c>
      <c r="L8" s="29">
        <f t="shared" si="4"/>
        <v>28.94736842105263</v>
      </c>
    </row>
    <row r="9" spans="1:12" ht="14.25" customHeight="1" x14ac:dyDescent="0.2">
      <c r="A9" s="33">
        <f>51+41</f>
        <v>92</v>
      </c>
      <c r="B9" s="34" t="s">
        <v>115</v>
      </c>
      <c r="C9" s="40" t="s">
        <v>99</v>
      </c>
      <c r="D9" s="36">
        <f>COUNT(CADET!F3:F37)+COUNT(CADET!H3:H37)</f>
        <v>45</v>
      </c>
      <c r="E9" s="37">
        <f t="shared" si="0"/>
        <v>48.913043478260867</v>
      </c>
      <c r="F9" s="36">
        <f>COUNT(CADET!K3:K37)</f>
        <v>25</v>
      </c>
      <c r="G9" s="37">
        <f t="shared" si="1"/>
        <v>27.173913043478258</v>
      </c>
      <c r="H9" s="36">
        <f>COUNT(CADET!S3:S37)</f>
        <v>35</v>
      </c>
      <c r="I9" s="37">
        <f t="shared" si="2"/>
        <v>38.04347826086957</v>
      </c>
      <c r="J9" s="36">
        <f t="shared" si="5"/>
        <v>0</v>
      </c>
      <c r="K9" s="37">
        <f t="shared" si="3"/>
        <v>0</v>
      </c>
      <c r="L9" s="29">
        <f t="shared" si="4"/>
        <v>28.532608695652172</v>
      </c>
    </row>
    <row r="10" spans="1:12" ht="14.25" customHeight="1" x14ac:dyDescent="0.2">
      <c r="A10" s="33">
        <f>24+10</f>
        <v>34</v>
      </c>
      <c r="B10" s="34" t="s">
        <v>117</v>
      </c>
      <c r="C10" s="40" t="s">
        <v>21</v>
      </c>
      <c r="D10" s="36">
        <f>COUNT('JUNIORS F '!F3:F12)+COUNT('JUNIORS F '!H3:H12)</f>
        <v>12</v>
      </c>
      <c r="E10" s="37">
        <f t="shared" si="0"/>
        <v>35.294117647058826</v>
      </c>
      <c r="F10" s="36">
        <f>COUNT('JUNIORS F '!K3:K12)</f>
        <v>6</v>
      </c>
      <c r="G10" s="37">
        <f t="shared" si="1"/>
        <v>17.647058823529413</v>
      </c>
      <c r="H10" s="36">
        <f>COUNT('JUNIORS F '!S3:S12)</f>
        <v>10</v>
      </c>
      <c r="I10" s="37">
        <f t="shared" si="2"/>
        <v>29.411764705882355</v>
      </c>
      <c r="J10" s="36">
        <f t="shared" si="5"/>
        <v>0</v>
      </c>
      <c r="K10" s="37">
        <f t="shared" si="3"/>
        <v>0</v>
      </c>
      <c r="L10" s="29">
        <f t="shared" si="4"/>
        <v>20.588235294117649</v>
      </c>
    </row>
    <row r="11" spans="1:12" ht="14.25" customHeight="1" x14ac:dyDescent="0.2">
      <c r="A11" s="41">
        <f>39+28</f>
        <v>67</v>
      </c>
      <c r="B11" s="42" t="s">
        <v>122</v>
      </c>
      <c r="C11" s="43" t="s">
        <v>99</v>
      </c>
      <c r="D11" s="44">
        <f>COUNT('JUNIORS G '!F3:F31)+COUNT('JUNIORS G '!H3:H31)</f>
        <v>36</v>
      </c>
      <c r="E11" s="45">
        <f t="shared" si="0"/>
        <v>53.731343283582092</v>
      </c>
      <c r="F11" s="44">
        <f>COUNT('JUNIORS G '!K3:K31)</f>
        <v>16</v>
      </c>
      <c r="G11" s="45">
        <f t="shared" si="1"/>
        <v>23.880597014925371</v>
      </c>
      <c r="H11" s="44">
        <f>COUNT('JUNIORS G '!S3:S31)</f>
        <v>29</v>
      </c>
      <c r="I11" s="45">
        <f t="shared" si="2"/>
        <v>43.283582089552233</v>
      </c>
      <c r="J11" s="44">
        <f t="shared" si="5"/>
        <v>0</v>
      </c>
      <c r="K11" s="45">
        <f t="shared" si="3"/>
        <v>0</v>
      </c>
      <c r="L11" s="46">
        <f t="shared" si="4"/>
        <v>30.223880597014926</v>
      </c>
    </row>
    <row r="12" spans="1:12" ht="14.2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 customHeight="1" x14ac:dyDescent="0.2">
      <c r="A13" s="47">
        <f t="shared" ref="A13:A14" si="6">A4+A6+A8+A10</f>
        <v>183</v>
      </c>
      <c r="B13" s="91" t="s">
        <v>127</v>
      </c>
      <c r="C13" s="92"/>
      <c r="D13" s="27">
        <f t="shared" ref="D13:D14" si="7">D4+D6+D8+D10</f>
        <v>82</v>
      </c>
      <c r="E13" s="28">
        <f t="shared" ref="E13:E14" si="8">D13/A13*100</f>
        <v>44.808743169398909</v>
      </c>
      <c r="F13" s="27">
        <f t="shared" ref="F13:F14" si="9">F4+F6+F8+F10</f>
        <v>39</v>
      </c>
      <c r="G13" s="28">
        <f t="shared" ref="G13:G14" si="10">$F13/$A13*100</f>
        <v>21.311475409836063</v>
      </c>
      <c r="H13" s="27">
        <f t="shared" ref="H13:H14" si="11">H4+H6+H8+H10</f>
        <v>72</v>
      </c>
      <c r="I13" s="28">
        <f t="shared" ref="I13:I14" si="12">$H13/$A13*100</f>
        <v>39.344262295081968</v>
      </c>
      <c r="J13" s="27">
        <f t="shared" ref="J13:J14" si="13">J4+J6+J8+J10</f>
        <v>4</v>
      </c>
      <c r="K13" s="28">
        <f t="shared" ref="K13:K14" si="14">$J13/$A13*100</f>
        <v>2.1857923497267762</v>
      </c>
      <c r="L13" s="38">
        <f t="shared" ref="L13:L14" si="15">AVERAGE(E13,G13,I13,K13)</f>
        <v>26.912568306010929</v>
      </c>
    </row>
    <row r="14" spans="1:12" ht="14.25" customHeight="1" x14ac:dyDescent="0.2">
      <c r="A14" s="41">
        <f t="shared" si="6"/>
        <v>344</v>
      </c>
      <c r="B14" s="93" t="s">
        <v>130</v>
      </c>
      <c r="C14" s="94"/>
      <c r="D14" s="44">
        <f t="shared" si="7"/>
        <v>162</v>
      </c>
      <c r="E14" s="45">
        <f t="shared" si="8"/>
        <v>47.093023255813954</v>
      </c>
      <c r="F14" s="44">
        <f t="shared" si="9"/>
        <v>88</v>
      </c>
      <c r="G14" s="45">
        <f t="shared" si="10"/>
        <v>25.581395348837212</v>
      </c>
      <c r="H14" s="44">
        <f t="shared" si="11"/>
        <v>136</v>
      </c>
      <c r="I14" s="45">
        <f t="shared" si="12"/>
        <v>39.534883720930232</v>
      </c>
      <c r="J14" s="44">
        <f t="shared" si="13"/>
        <v>21</v>
      </c>
      <c r="K14" s="45">
        <f t="shared" si="14"/>
        <v>6.104651162790697</v>
      </c>
      <c r="L14" s="46">
        <f t="shared" si="15"/>
        <v>29.578488372093027</v>
      </c>
    </row>
    <row r="15" spans="1:12" ht="14.2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4.25" customHeight="1" x14ac:dyDescent="0.2">
      <c r="A16" s="48">
        <f>A4+A5</f>
        <v>147</v>
      </c>
      <c r="B16" s="91" t="s">
        <v>132</v>
      </c>
      <c r="C16" s="92"/>
      <c r="D16" s="49">
        <f>D4+D5</f>
        <v>49</v>
      </c>
      <c r="E16" s="28">
        <f t="shared" ref="E16:E19" si="16">D16/A16*100</f>
        <v>33.333333333333329</v>
      </c>
      <c r="F16" s="27">
        <f>F4+F5</f>
        <v>25</v>
      </c>
      <c r="G16" s="28">
        <f>F16/$A$16*100</f>
        <v>17.006802721088434</v>
      </c>
      <c r="H16" s="27">
        <f>H4+H5</f>
        <v>49</v>
      </c>
      <c r="I16" s="28">
        <f>H16/$A$16*100</f>
        <v>33.333333333333329</v>
      </c>
      <c r="J16" s="27">
        <f>J4+J5</f>
        <v>25</v>
      </c>
      <c r="K16" s="28">
        <f>J16/$A$16*100</f>
        <v>17.006802721088434</v>
      </c>
      <c r="L16" s="38">
        <f t="shared" ref="L16:L19" si="17">AVERAGE(K16,I16,G16,E16)</f>
        <v>25.170068027210881</v>
      </c>
    </row>
    <row r="17" spans="1:12" ht="14.25" customHeight="1" x14ac:dyDescent="0.2">
      <c r="A17" s="50">
        <f>A7+A6</f>
        <v>130</v>
      </c>
      <c r="B17" s="95" t="s">
        <v>135</v>
      </c>
      <c r="C17" s="96"/>
      <c r="D17" s="3">
        <f>D6+D7</f>
        <v>77</v>
      </c>
      <c r="E17" s="37">
        <f t="shared" si="16"/>
        <v>59.230769230769234</v>
      </c>
      <c r="F17" s="36">
        <f>F6+F7</f>
        <v>39</v>
      </c>
      <c r="G17" s="37">
        <f>F17/$A$17*100</f>
        <v>30</v>
      </c>
      <c r="H17" s="36">
        <f>H6+H7</f>
        <v>60</v>
      </c>
      <c r="I17" s="37">
        <f>H17/$A$17*100</f>
        <v>46.153846153846153</v>
      </c>
      <c r="J17" s="36">
        <f>J6+J7</f>
        <v>0</v>
      </c>
      <c r="K17" s="37">
        <f>J17/$A$17*100</f>
        <v>0</v>
      </c>
      <c r="L17" s="29">
        <f t="shared" si="17"/>
        <v>33.846153846153847</v>
      </c>
    </row>
    <row r="18" spans="1:12" ht="14.25" customHeight="1" x14ac:dyDescent="0.2">
      <c r="A18" s="50">
        <f>A8+A9</f>
        <v>149</v>
      </c>
      <c r="B18" s="95" t="s">
        <v>136</v>
      </c>
      <c r="C18" s="96"/>
      <c r="D18" s="3">
        <f>D8+D9</f>
        <v>70</v>
      </c>
      <c r="E18" s="37">
        <f t="shared" si="16"/>
        <v>46.979865771812079</v>
      </c>
      <c r="F18" s="36">
        <f>F8+F9</f>
        <v>41</v>
      </c>
      <c r="G18" s="37">
        <f>F18/$A$18*100</f>
        <v>27.516778523489933</v>
      </c>
      <c r="H18" s="36">
        <f>H8+H9</f>
        <v>60</v>
      </c>
      <c r="I18" s="37">
        <f>H18/$A$18*100</f>
        <v>40.268456375838923</v>
      </c>
      <c r="J18" s="36">
        <f>J8+J9</f>
        <v>0</v>
      </c>
      <c r="K18" s="37">
        <f>J18/$A$18*100</f>
        <v>0</v>
      </c>
      <c r="L18" s="29">
        <f t="shared" si="17"/>
        <v>28.691275167785236</v>
      </c>
    </row>
    <row r="19" spans="1:12" ht="14.25" customHeight="1" x14ac:dyDescent="0.2">
      <c r="A19" s="51">
        <f>A11+A10</f>
        <v>101</v>
      </c>
      <c r="B19" s="93" t="s">
        <v>139</v>
      </c>
      <c r="C19" s="94"/>
      <c r="D19" s="52">
        <f>D10+D11</f>
        <v>48</v>
      </c>
      <c r="E19" s="45">
        <f t="shared" si="16"/>
        <v>47.524752475247524</v>
      </c>
      <c r="F19" s="44">
        <f>F10+F11</f>
        <v>22</v>
      </c>
      <c r="G19" s="45">
        <f>F19/$A$19*100</f>
        <v>21.782178217821784</v>
      </c>
      <c r="H19" s="44">
        <f>H10+H11</f>
        <v>39</v>
      </c>
      <c r="I19" s="45">
        <f>H19/$A$19*100</f>
        <v>38.613861386138616</v>
      </c>
      <c r="J19" s="44">
        <f>J10+J11</f>
        <v>0</v>
      </c>
      <c r="K19" s="45">
        <f>J19/$A$19*100</f>
        <v>0</v>
      </c>
      <c r="L19" s="46">
        <f t="shared" si="17"/>
        <v>26.980198019801982</v>
      </c>
    </row>
    <row r="20" spans="1:12" ht="14.25" customHeight="1" x14ac:dyDescent="0.2"/>
    <row r="21" spans="1:12" ht="14.25" customHeight="1" x14ac:dyDescent="0.2"/>
    <row r="22" spans="1:12" ht="14.25" customHeight="1" x14ac:dyDescent="0.2"/>
    <row r="23" spans="1:12" ht="14.25" customHeight="1" x14ac:dyDescent="0.2"/>
    <row r="24" spans="1:12" ht="14.25" customHeight="1" x14ac:dyDescent="0.2"/>
    <row r="25" spans="1:12" ht="14.25" customHeight="1" x14ac:dyDescent="0.2"/>
    <row r="26" spans="1:12" ht="14.25" customHeight="1" x14ac:dyDescent="0.2"/>
    <row r="27" spans="1:12" ht="14.25" customHeight="1" x14ac:dyDescent="0.2"/>
    <row r="28" spans="1:12" ht="14.25" customHeight="1" x14ac:dyDescent="0.2"/>
    <row r="29" spans="1:12" ht="14.25" customHeight="1" x14ac:dyDescent="0.2"/>
    <row r="30" spans="1:12" ht="14.25" customHeight="1" x14ac:dyDescent="0.2"/>
    <row r="31" spans="1:12" ht="14.25" customHeight="1" x14ac:dyDescent="0.2"/>
    <row r="32" spans="1:1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10">
    <mergeCell ref="B18:C18"/>
    <mergeCell ref="B17:C17"/>
    <mergeCell ref="B19:C19"/>
    <mergeCell ref="D3:E3"/>
    <mergeCell ref="F3:G3"/>
    <mergeCell ref="H3:I3"/>
    <mergeCell ref="J3:K3"/>
    <mergeCell ref="B16:C16"/>
    <mergeCell ref="B13:C13"/>
    <mergeCell ref="B14:C14"/>
  </mergeCells>
  <pageMargins left="0.7" right="0.7" top="0.75" bottom="0.75" header="0" footer="0"/>
  <pageSetup scale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BENJAMINES</vt:lpstr>
      <vt:lpstr>BENJAMINS</vt:lpstr>
      <vt:lpstr>MINIMES F </vt:lpstr>
      <vt:lpstr>MINIMES G </vt:lpstr>
      <vt:lpstr>CADETTES</vt:lpstr>
      <vt:lpstr>CADET</vt:lpstr>
      <vt:lpstr>JUNIORS F </vt:lpstr>
      <vt:lpstr>JUNIORS G </vt:lpstr>
      <vt:lpstr>STATISTIQUES</vt:lpstr>
      <vt:lpstr>TABLE DE VALEURS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Jéjé PARIS</cp:lastModifiedBy>
  <dcterms:created xsi:type="dcterms:W3CDTF">2018-11-30T17:03:11Z</dcterms:created>
  <dcterms:modified xsi:type="dcterms:W3CDTF">2018-11-30T17:06:58Z</dcterms:modified>
</cp:coreProperties>
</file>